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12240" activeTab="1"/>
  </bookViews>
  <sheets>
    <sheet name="Endpoint Measures" sheetId="1" r:id="rId1"/>
    <sheet name="Sulfide Levels" sheetId="2" r:id="rId2"/>
    <sheet name="Endpoint Means" sheetId="3" r:id="rId3"/>
  </sheets>
  <definedNames/>
  <calcPr fullCalcOnLoad="1"/>
</workbook>
</file>

<file path=xl/sharedStrings.xml><?xml version="1.0" encoding="utf-8"?>
<sst xmlns="http://schemas.openxmlformats.org/spreadsheetml/2006/main" count="464" uniqueCount="94">
  <si>
    <t>Sulfide</t>
  </si>
  <si>
    <t>Control</t>
  </si>
  <si>
    <t>10 uM</t>
  </si>
  <si>
    <t>3 uM</t>
  </si>
  <si>
    <t>30 uM</t>
  </si>
  <si>
    <t>90 uM</t>
  </si>
  <si>
    <t>Replicate</t>
  </si>
  <si>
    <t>Bottle</t>
  </si>
  <si>
    <t>Stem and</t>
  </si>
  <si>
    <t>Leaf Length</t>
  </si>
  <si>
    <t>(cm)</t>
  </si>
  <si>
    <t>Root</t>
  </si>
  <si>
    <t>Length</t>
  </si>
  <si>
    <t>Plant Wt</t>
  </si>
  <si>
    <t xml:space="preserve"> + tare</t>
  </si>
  <si>
    <t>tare wt</t>
  </si>
  <si>
    <t>(g)</t>
  </si>
  <si>
    <t>initial</t>
  </si>
  <si>
    <t>(mg)</t>
  </si>
  <si>
    <t>One Way Analysis of Variance</t>
  </si>
  <si>
    <t>Data source: Data 1 in Notebook 1</t>
  </si>
  <si>
    <t>Normality Test:</t>
  </si>
  <si>
    <t>Failed</t>
  </si>
  <si>
    <t>(P &lt; 0.050)</t>
  </si>
  <si>
    <t>Equal Variance Test:</t>
  </si>
  <si>
    <t xml:space="preserve">Group Name </t>
  </si>
  <si>
    <t xml:space="preserve">N </t>
  </si>
  <si>
    <t>Missing</t>
  </si>
  <si>
    <t>Mean</t>
  </si>
  <si>
    <t>Std Dev</t>
  </si>
  <si>
    <t>SEM</t>
  </si>
  <si>
    <t>Source of Variation</t>
  </si>
  <si>
    <t xml:space="preserve"> DF </t>
  </si>
  <si>
    <t xml:space="preserve"> SS </t>
  </si>
  <si>
    <t xml:space="preserve"> MS </t>
  </si>
  <si>
    <t xml:space="preserve">  F </t>
  </si>
  <si>
    <t xml:space="preserve">  P </t>
  </si>
  <si>
    <t>Between Groups</t>
  </si>
  <si>
    <t>&lt;0.001</t>
  </si>
  <si>
    <t>Residual</t>
  </si>
  <si>
    <t>Total</t>
  </si>
  <si>
    <t>Power of performed test with alpha = 0.050: 1.000</t>
  </si>
  <si>
    <t>All Pairwise Multiple Comparison Procedures (Tukey Test):</t>
  </si>
  <si>
    <t>Comparison</t>
  </si>
  <si>
    <t>Diff of Means</t>
  </si>
  <si>
    <t>p</t>
  </si>
  <si>
    <t>q</t>
  </si>
  <si>
    <t>P</t>
  </si>
  <si>
    <t>P&lt;0.050</t>
  </si>
  <si>
    <t>Control vs. 90 uM</t>
  </si>
  <si>
    <t>Yes</t>
  </si>
  <si>
    <t>Control vs. initial</t>
  </si>
  <si>
    <t>Control vs. 30 uM</t>
  </si>
  <si>
    <t>Control vs. 10 uM</t>
  </si>
  <si>
    <t>No</t>
  </si>
  <si>
    <t>Control vs. 3 uM</t>
  </si>
  <si>
    <t>Do Not Test</t>
  </si>
  <si>
    <t>3 uM vs. 90 uM</t>
  </si>
  <si>
    <t>3 uM vs. initial</t>
  </si>
  <si>
    <t>3 uM vs. 30 uM</t>
  </si>
  <si>
    <t>3 uM vs. 10 uM</t>
  </si>
  <si>
    <t>10 uM vs. 90 uM</t>
  </si>
  <si>
    <t>10 uM vs. initial</t>
  </si>
  <si>
    <t>10 uM vs. 30 uM</t>
  </si>
  <si>
    <t>30 uM vs. 90 uM</t>
  </si>
  <si>
    <t>30 uM vs. initial</t>
  </si>
  <si>
    <t>initial vs. 90 uM</t>
  </si>
  <si>
    <t>final</t>
  </si>
  <si>
    <t>Spectrophotometer Measurements (ug/L)</t>
  </si>
  <si>
    <t>Calculated Concentrations (uM)</t>
  </si>
  <si>
    <t>Replicate Mean Concentrations (uM)</t>
  </si>
  <si>
    <t xml:space="preserve">Dependent Variable: Mean Stem and Leaf Length (cm) </t>
  </si>
  <si>
    <t>Passed</t>
  </si>
  <si>
    <t>(P = 0.453)</t>
  </si>
  <si>
    <t>(P = 0.653)</t>
  </si>
  <si>
    <t>Comparisons for factor: treatment</t>
  </si>
  <si>
    <t>Thursday, November 14, 2013, 12:26:28 PM</t>
  </si>
  <si>
    <t xml:space="preserve">Dependent Variable: Mean Root Length (cm) </t>
  </si>
  <si>
    <t>(P = 0.445)</t>
  </si>
  <si>
    <t>(P = 0.615)</t>
  </si>
  <si>
    <t>Thursday, November 14, 2013, 12:26:51 PM</t>
  </si>
  <si>
    <t xml:space="preserve">Dependent Variable: Mean Plant Wt (mg) </t>
  </si>
  <si>
    <t>(P = 0.162)</t>
  </si>
  <si>
    <t>Tretament</t>
  </si>
  <si>
    <t>10 day trial time period  10/28/13 - 11/7/13</t>
  </si>
  <si>
    <t>Sulfide exchanged on 10/30, 11/1, 11/4, and 11/6</t>
  </si>
  <si>
    <t>Target sulfide treatments were 0, 3, 10, 30, 90 uM</t>
  </si>
  <si>
    <t>Actual Sulfide treatment levels varied a bit (see Sulfide levels worksheet), highest measured means were 0, 4, 11.5, 34, and 104 uM</t>
  </si>
  <si>
    <t>Endpoint measures were Length of stem &amp; leaf (cm), length of longest root shoot (cm), and total dry plant weight (mg)</t>
  </si>
  <si>
    <t>Nominal</t>
  </si>
  <si>
    <t>Concentrations</t>
  </si>
  <si>
    <t>(uM)</t>
  </si>
  <si>
    <t>Bottle Means</t>
  </si>
  <si>
    <t>Sulfide - Juvenile growth Rangefinder Test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</si>
</sst>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9"/>
      <name val="Arial"/>
      <family val="0"/>
    </font>
    <font>
      <sz val="8"/>
      <name val="Arial"/>
      <family val="0"/>
    </font>
    <font>
      <sz val="9"/>
      <color indexed="10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5"/>
          <c:w val="0.82775"/>
          <c:h val="0.949"/>
        </c:manualLayout>
      </c:layout>
      <c:lineChart>
        <c:grouping val="standard"/>
        <c:varyColors val="0"/>
        <c:ser>
          <c:idx val="0"/>
          <c:order val="0"/>
          <c:tx>
            <c:strRef>
              <c:f>'Sulfide Levels'!$A$52:$C$52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'Sulfide Levels'!$D$51:$P$51</c:f>
              <c:strCache>
                <c:ptCount val="13"/>
                <c:pt idx="0">
                  <c:v>41575</c:v>
                </c:pt>
                <c:pt idx="1">
                  <c:v>41577</c:v>
                </c:pt>
                <c:pt idx="2">
                  <c:v>41577</c:v>
                </c:pt>
                <c:pt idx="3">
                  <c:v>41579</c:v>
                </c:pt>
                <c:pt idx="5">
                  <c:v>41579</c:v>
                </c:pt>
                <c:pt idx="6">
                  <c:v>41582</c:v>
                </c:pt>
                <c:pt idx="8">
                  <c:v>41582</c:v>
                </c:pt>
                <c:pt idx="9">
                  <c:v>41584</c:v>
                </c:pt>
                <c:pt idx="11">
                  <c:v>41584</c:v>
                </c:pt>
                <c:pt idx="12">
                  <c:v>41585</c:v>
                </c:pt>
              </c:strCache>
            </c:strRef>
          </c:cat>
          <c:val>
            <c:numRef>
              <c:f>'Sulfide Levels'!$D$52:$P$52</c:f>
              <c:numCache>
                <c:ptCount val="13"/>
                <c:pt idx="0">
                  <c:v>0.15625</c:v>
                </c:pt>
                <c:pt idx="1">
                  <c:v>0.15625</c:v>
                </c:pt>
                <c:pt idx="2">
                  <c:v>0.026041666666666668</c:v>
                </c:pt>
                <c:pt idx="3">
                  <c:v>0.052083333333333336</c:v>
                </c:pt>
                <c:pt idx="5">
                  <c:v>0.026041666666666668</c:v>
                </c:pt>
                <c:pt idx="6">
                  <c:v>0.078125</c:v>
                </c:pt>
                <c:pt idx="8">
                  <c:v>0</c:v>
                </c:pt>
                <c:pt idx="9">
                  <c:v>0.078125</c:v>
                </c:pt>
                <c:pt idx="11">
                  <c:v>0.15625</c:v>
                </c:pt>
                <c:pt idx="12">
                  <c:v>0.078125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'Sulfide Levels'!$A$53:$C$53</c:f>
              <c:strCache>
                <c:ptCount val="1"/>
                <c:pt idx="0">
                  <c:v>3 uM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'Sulfide Levels'!$D$51:$P$51</c:f>
              <c:strCache>
                <c:ptCount val="13"/>
                <c:pt idx="0">
                  <c:v>41575</c:v>
                </c:pt>
                <c:pt idx="1">
                  <c:v>41577</c:v>
                </c:pt>
                <c:pt idx="2">
                  <c:v>41577</c:v>
                </c:pt>
                <c:pt idx="3">
                  <c:v>41579</c:v>
                </c:pt>
                <c:pt idx="5">
                  <c:v>41579</c:v>
                </c:pt>
                <c:pt idx="6">
                  <c:v>41582</c:v>
                </c:pt>
                <c:pt idx="8">
                  <c:v>41582</c:v>
                </c:pt>
                <c:pt idx="9">
                  <c:v>41584</c:v>
                </c:pt>
                <c:pt idx="11">
                  <c:v>41584</c:v>
                </c:pt>
                <c:pt idx="12">
                  <c:v>41585</c:v>
                </c:pt>
              </c:strCache>
            </c:strRef>
          </c:cat>
          <c:val>
            <c:numRef>
              <c:f>'Sulfide Levels'!$D$53:$P$53</c:f>
              <c:numCache>
                <c:ptCount val="13"/>
                <c:pt idx="0">
                  <c:v>2.578125</c:v>
                </c:pt>
                <c:pt idx="1">
                  <c:v>0.2604166666666667</c:v>
                </c:pt>
                <c:pt idx="2">
                  <c:v>3.28125</c:v>
                </c:pt>
                <c:pt idx="3">
                  <c:v>0.078125</c:v>
                </c:pt>
                <c:pt idx="5">
                  <c:v>3.828125</c:v>
                </c:pt>
                <c:pt idx="6">
                  <c:v>0.20833333333333334</c:v>
                </c:pt>
                <c:pt idx="8">
                  <c:v>3.2291666666666665</c:v>
                </c:pt>
                <c:pt idx="9">
                  <c:v>0.13020833333333334</c:v>
                </c:pt>
                <c:pt idx="11">
                  <c:v>3.8020833333333335</c:v>
                </c:pt>
                <c:pt idx="12">
                  <c:v>0.3125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'Sulfide Levels'!$A$54:$C$54</c:f>
              <c:strCache>
                <c:ptCount val="1"/>
                <c:pt idx="0">
                  <c:v>10 uM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'Sulfide Levels'!$D$51:$P$51</c:f>
              <c:strCache>
                <c:ptCount val="13"/>
                <c:pt idx="0">
                  <c:v>41575</c:v>
                </c:pt>
                <c:pt idx="1">
                  <c:v>41577</c:v>
                </c:pt>
                <c:pt idx="2">
                  <c:v>41577</c:v>
                </c:pt>
                <c:pt idx="3">
                  <c:v>41579</c:v>
                </c:pt>
                <c:pt idx="5">
                  <c:v>41579</c:v>
                </c:pt>
                <c:pt idx="6">
                  <c:v>41582</c:v>
                </c:pt>
                <c:pt idx="8">
                  <c:v>41582</c:v>
                </c:pt>
                <c:pt idx="9">
                  <c:v>41584</c:v>
                </c:pt>
                <c:pt idx="11">
                  <c:v>41584</c:v>
                </c:pt>
                <c:pt idx="12">
                  <c:v>41585</c:v>
                </c:pt>
              </c:strCache>
            </c:strRef>
          </c:cat>
          <c:val>
            <c:numRef>
              <c:f>'Sulfide Levels'!$D$54:$P$54</c:f>
              <c:numCache>
                <c:ptCount val="13"/>
                <c:pt idx="0">
                  <c:v>7.552083333333333</c:v>
                </c:pt>
                <c:pt idx="1">
                  <c:v>0.234375</c:v>
                </c:pt>
                <c:pt idx="2">
                  <c:v>10.78125</c:v>
                </c:pt>
                <c:pt idx="3">
                  <c:v>0.7552083333333334</c:v>
                </c:pt>
                <c:pt idx="5">
                  <c:v>11.119791666666666</c:v>
                </c:pt>
                <c:pt idx="6">
                  <c:v>0.4947916666666667</c:v>
                </c:pt>
                <c:pt idx="8">
                  <c:v>10.364583333333334</c:v>
                </c:pt>
                <c:pt idx="9">
                  <c:v>0.4947916666666667</c:v>
                </c:pt>
                <c:pt idx="11">
                  <c:v>11.432291666666666</c:v>
                </c:pt>
                <c:pt idx="12">
                  <c:v>5.130208333333333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'Sulfide Levels'!$A$55:$C$55</c:f>
              <c:strCache>
                <c:ptCount val="1"/>
                <c:pt idx="0">
                  <c:v>30 uM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'Sulfide Levels'!$D$51:$P$51</c:f>
              <c:strCache>
                <c:ptCount val="13"/>
                <c:pt idx="0">
                  <c:v>41575</c:v>
                </c:pt>
                <c:pt idx="1">
                  <c:v>41577</c:v>
                </c:pt>
                <c:pt idx="2">
                  <c:v>41577</c:v>
                </c:pt>
                <c:pt idx="3">
                  <c:v>41579</c:v>
                </c:pt>
                <c:pt idx="5">
                  <c:v>41579</c:v>
                </c:pt>
                <c:pt idx="6">
                  <c:v>41582</c:v>
                </c:pt>
                <c:pt idx="8">
                  <c:v>41582</c:v>
                </c:pt>
                <c:pt idx="9">
                  <c:v>41584</c:v>
                </c:pt>
                <c:pt idx="11">
                  <c:v>41584</c:v>
                </c:pt>
                <c:pt idx="12">
                  <c:v>41585</c:v>
                </c:pt>
              </c:strCache>
            </c:strRef>
          </c:cat>
          <c:val>
            <c:numRef>
              <c:f>'Sulfide Levels'!$D$55:$P$55</c:f>
              <c:numCache>
                <c:ptCount val="13"/>
                <c:pt idx="0">
                  <c:v>22.864583333333332</c:v>
                </c:pt>
                <c:pt idx="1">
                  <c:v>20.3125</c:v>
                </c:pt>
                <c:pt idx="2">
                  <c:v>31.354166666666668</c:v>
                </c:pt>
                <c:pt idx="3">
                  <c:v>28.619791666666668</c:v>
                </c:pt>
                <c:pt idx="5">
                  <c:v>32.942708333333336</c:v>
                </c:pt>
                <c:pt idx="6">
                  <c:v>17.994791666666668</c:v>
                </c:pt>
                <c:pt idx="8">
                  <c:v>34.244791666666664</c:v>
                </c:pt>
                <c:pt idx="9">
                  <c:v>9.973958333333334</c:v>
                </c:pt>
                <c:pt idx="11">
                  <c:v>33.723958333333336</c:v>
                </c:pt>
                <c:pt idx="12">
                  <c:v>26.432291666666668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'Sulfide Levels'!$A$56:$C$56</c:f>
              <c:strCache>
                <c:ptCount val="1"/>
                <c:pt idx="0">
                  <c:v>90 uM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'Sulfide Levels'!$D$51:$P$51</c:f>
              <c:strCache>
                <c:ptCount val="13"/>
                <c:pt idx="0">
                  <c:v>41575</c:v>
                </c:pt>
                <c:pt idx="1">
                  <c:v>41577</c:v>
                </c:pt>
                <c:pt idx="2">
                  <c:v>41577</c:v>
                </c:pt>
                <c:pt idx="3">
                  <c:v>41579</c:v>
                </c:pt>
                <c:pt idx="5">
                  <c:v>41579</c:v>
                </c:pt>
                <c:pt idx="6">
                  <c:v>41582</c:v>
                </c:pt>
                <c:pt idx="8">
                  <c:v>41582</c:v>
                </c:pt>
                <c:pt idx="9">
                  <c:v>41584</c:v>
                </c:pt>
                <c:pt idx="11">
                  <c:v>41584</c:v>
                </c:pt>
                <c:pt idx="12">
                  <c:v>41585</c:v>
                </c:pt>
              </c:strCache>
            </c:strRef>
          </c:cat>
          <c:val>
            <c:numRef>
              <c:f>'Sulfide Levels'!$D$56:$P$56</c:f>
              <c:numCache>
                <c:ptCount val="13"/>
                <c:pt idx="0">
                  <c:v>78.33333333333333</c:v>
                </c:pt>
                <c:pt idx="1">
                  <c:v>78.80208333333333</c:v>
                </c:pt>
                <c:pt idx="2">
                  <c:v>100.20833333333333</c:v>
                </c:pt>
                <c:pt idx="3">
                  <c:v>88.75</c:v>
                </c:pt>
                <c:pt idx="5">
                  <c:v>103.75</c:v>
                </c:pt>
                <c:pt idx="6">
                  <c:v>48.697916666666664</c:v>
                </c:pt>
                <c:pt idx="8">
                  <c:v>103.75</c:v>
                </c:pt>
                <c:pt idx="9">
                  <c:v>42.5</c:v>
                </c:pt>
                <c:pt idx="11">
                  <c:v>102.8125</c:v>
                </c:pt>
                <c:pt idx="12">
                  <c:v>75.26041666666667</c:v>
                </c:pt>
              </c:numCache>
            </c:numRef>
          </c:val>
          <c:smooth val="0"/>
        </c:ser>
        <c:marker val="1"/>
        <c:axId val="41060930"/>
        <c:axId val="34004051"/>
      </c:lineChart>
      <c:dateAx>
        <c:axId val="4106093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405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4004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0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30525"/>
          <c:w val="0.1305"/>
          <c:h val="0.2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34</xdr:row>
      <xdr:rowOff>95250</xdr:rowOff>
    </xdr:from>
    <xdr:to>
      <xdr:col>25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9382125" y="5276850"/>
        <a:ext cx="58483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7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"/>
  <cols>
    <col min="1" max="1" width="14.28125" style="0" customWidth="1"/>
    <col min="4" max="4" width="10.7109375" style="0" customWidth="1"/>
    <col min="11" max="11" width="11.421875" style="0" customWidth="1"/>
    <col min="12" max="12" width="11.8515625" style="0" customWidth="1"/>
    <col min="13" max="13" width="11.140625" style="0" customWidth="1"/>
    <col min="15" max="15" width="15.7109375" style="0" customWidth="1"/>
    <col min="23" max="23" width="15.7109375" style="0" customWidth="1"/>
    <col min="30" max="30" width="15.7109375" style="0" customWidth="1"/>
  </cols>
  <sheetData>
    <row r="1" ht="12">
      <c r="A1" t="s">
        <v>93</v>
      </c>
    </row>
    <row r="2" ht="12">
      <c r="A2" t="s">
        <v>84</v>
      </c>
    </row>
    <row r="3" ht="12">
      <c r="A3" t="s">
        <v>85</v>
      </c>
    </row>
    <row r="4" ht="12">
      <c r="A4" t="s">
        <v>86</v>
      </c>
    </row>
    <row r="5" ht="12">
      <c r="A5" t="s">
        <v>87</v>
      </c>
    </row>
    <row r="6" ht="12">
      <c r="A6" t="s">
        <v>88</v>
      </c>
    </row>
    <row r="8" spans="1:13" ht="12">
      <c r="A8" s="4" t="s">
        <v>89</v>
      </c>
      <c r="K8" t="s">
        <v>92</v>
      </c>
      <c r="L8" t="s">
        <v>92</v>
      </c>
      <c r="M8" t="s">
        <v>92</v>
      </c>
    </row>
    <row r="9" spans="1:13" ht="12">
      <c r="A9" t="s">
        <v>0</v>
      </c>
      <c r="D9" t="s">
        <v>8</v>
      </c>
      <c r="E9" t="s">
        <v>11</v>
      </c>
      <c r="G9" t="s">
        <v>13</v>
      </c>
      <c r="H9" t="s">
        <v>15</v>
      </c>
      <c r="I9" t="s">
        <v>13</v>
      </c>
      <c r="K9" t="s">
        <v>8</v>
      </c>
      <c r="L9" t="s">
        <v>11</v>
      </c>
      <c r="M9" t="s">
        <v>13</v>
      </c>
    </row>
    <row r="10" spans="1:13" ht="12">
      <c r="A10" s="4" t="s">
        <v>90</v>
      </c>
      <c r="B10" t="s">
        <v>6</v>
      </c>
      <c r="D10" t="s">
        <v>9</v>
      </c>
      <c r="E10" t="s">
        <v>12</v>
      </c>
      <c r="G10" t="s">
        <v>14</v>
      </c>
      <c r="H10" t="s">
        <v>16</v>
      </c>
      <c r="I10" t="s">
        <v>18</v>
      </c>
      <c r="K10" t="s">
        <v>9</v>
      </c>
      <c r="L10" t="s">
        <v>12</v>
      </c>
      <c r="M10" t="s">
        <v>18</v>
      </c>
    </row>
    <row r="11" spans="1:12" ht="12">
      <c r="A11" s="4" t="s">
        <v>91</v>
      </c>
      <c r="B11" t="s">
        <v>7</v>
      </c>
      <c r="D11" t="s">
        <v>10</v>
      </c>
      <c r="E11" t="s">
        <v>10</v>
      </c>
      <c r="G11" t="s">
        <v>16</v>
      </c>
      <c r="K11" t="s">
        <v>10</v>
      </c>
      <c r="L11" t="s">
        <v>10</v>
      </c>
    </row>
    <row r="14" spans="1:13" ht="12">
      <c r="A14" t="s">
        <v>1</v>
      </c>
      <c r="B14">
        <v>1</v>
      </c>
      <c r="D14">
        <v>11.2</v>
      </c>
      <c r="E14">
        <v>2</v>
      </c>
      <c r="G14">
        <v>0.4355</v>
      </c>
      <c r="H14">
        <v>0.4293</v>
      </c>
      <c r="I14">
        <f aca="true" t="shared" si="0" ref="I14:I34">(G14-H14)*1000</f>
        <v>6.199999999999983</v>
      </c>
      <c r="K14">
        <f>AVERAGE(D14:D20)</f>
        <v>11.35</v>
      </c>
      <c r="L14">
        <f>AVERAGE(E14:E20)</f>
        <v>2.55</v>
      </c>
      <c r="M14">
        <f>AVERAGE(I14:I20)</f>
        <v>6.033333333333345</v>
      </c>
    </row>
    <row r="15" spans="1:9" ht="12">
      <c r="A15" t="s">
        <v>1</v>
      </c>
      <c r="B15">
        <v>1</v>
      </c>
      <c r="D15">
        <v>10.8</v>
      </c>
      <c r="E15">
        <v>2</v>
      </c>
      <c r="G15">
        <v>0.4151</v>
      </c>
      <c r="H15">
        <v>0.41</v>
      </c>
      <c r="I15">
        <f t="shared" si="0"/>
        <v>5.100000000000049</v>
      </c>
    </row>
    <row r="16" spans="1:9" ht="12">
      <c r="A16" t="s">
        <v>1</v>
      </c>
      <c r="B16">
        <v>1</v>
      </c>
      <c r="D16">
        <v>11.6</v>
      </c>
      <c r="E16">
        <v>3</v>
      </c>
      <c r="G16">
        <v>0.4535</v>
      </c>
      <c r="H16">
        <v>0.4492</v>
      </c>
      <c r="I16">
        <f t="shared" si="0"/>
        <v>4.300000000000026</v>
      </c>
    </row>
    <row r="17" spans="1:30" ht="12">
      <c r="A17" t="s">
        <v>1</v>
      </c>
      <c r="B17">
        <v>1</v>
      </c>
      <c r="D17">
        <v>12.6</v>
      </c>
      <c r="E17">
        <v>2.1</v>
      </c>
      <c r="G17">
        <v>0.4657</v>
      </c>
      <c r="H17">
        <v>0.4584</v>
      </c>
      <c r="I17">
        <f t="shared" si="0"/>
        <v>7.300000000000029</v>
      </c>
      <c r="O17" s="3"/>
      <c r="W17" s="3"/>
      <c r="AD17" s="3"/>
    </row>
    <row r="18" spans="1:9" ht="12">
      <c r="A18" t="s">
        <v>1</v>
      </c>
      <c r="B18">
        <v>1</v>
      </c>
      <c r="D18">
        <v>12.4</v>
      </c>
      <c r="E18">
        <v>3.1</v>
      </c>
      <c r="G18">
        <v>0.4427</v>
      </c>
      <c r="H18">
        <v>0.4355</v>
      </c>
      <c r="I18">
        <f t="shared" si="0"/>
        <v>7.199999999999984</v>
      </c>
    </row>
    <row r="19" spans="1:9" ht="12">
      <c r="A19" t="s">
        <v>1</v>
      </c>
      <c r="B19">
        <v>1</v>
      </c>
      <c r="D19">
        <v>9.5</v>
      </c>
      <c r="E19">
        <v>3.1</v>
      </c>
      <c r="G19">
        <v>0.4508</v>
      </c>
      <c r="H19">
        <v>0.4447</v>
      </c>
      <c r="I19">
        <f t="shared" si="0"/>
        <v>6.099999999999994</v>
      </c>
    </row>
    <row r="20" spans="1:2" ht="12">
      <c r="A20" t="s">
        <v>1</v>
      </c>
      <c r="B20">
        <v>1</v>
      </c>
    </row>
    <row r="21" spans="1:13" ht="12">
      <c r="A21" t="s">
        <v>1</v>
      </c>
      <c r="B21">
        <v>2</v>
      </c>
      <c r="D21">
        <v>15</v>
      </c>
      <c r="E21">
        <v>3.2</v>
      </c>
      <c r="G21">
        <v>0.4499</v>
      </c>
      <c r="H21">
        <v>0.4433</v>
      </c>
      <c r="I21">
        <f t="shared" si="0"/>
        <v>6.599999999999994</v>
      </c>
      <c r="K21">
        <f>AVERAGE(D21:D27)</f>
        <v>13.557142857142859</v>
      </c>
      <c r="L21">
        <f>AVERAGE(E21:E27)</f>
        <v>3.457142857142857</v>
      </c>
      <c r="M21">
        <f>AVERAGE(I21:I27)</f>
        <v>8.628571428571421</v>
      </c>
    </row>
    <row r="22" spans="1:9" ht="12">
      <c r="A22" t="s">
        <v>1</v>
      </c>
      <c r="B22">
        <v>2</v>
      </c>
      <c r="D22">
        <v>14.2</v>
      </c>
      <c r="E22">
        <v>5.1</v>
      </c>
      <c r="G22">
        <v>0.4531</v>
      </c>
      <c r="H22">
        <v>0.4465</v>
      </c>
      <c r="I22">
        <f t="shared" si="0"/>
        <v>6.599999999999994</v>
      </c>
    </row>
    <row r="23" spans="1:9" ht="12">
      <c r="A23" t="s">
        <v>1</v>
      </c>
      <c r="B23">
        <v>2</v>
      </c>
      <c r="D23">
        <v>14.1</v>
      </c>
      <c r="E23">
        <v>2.8</v>
      </c>
      <c r="G23">
        <v>0.4505</v>
      </c>
      <c r="H23">
        <v>0.4423</v>
      </c>
      <c r="I23">
        <f t="shared" si="0"/>
        <v>8.199999999999985</v>
      </c>
    </row>
    <row r="24" spans="1:9" ht="12">
      <c r="A24" t="s">
        <v>1</v>
      </c>
      <c r="B24">
        <v>2</v>
      </c>
      <c r="D24">
        <v>12.2</v>
      </c>
      <c r="E24">
        <v>4</v>
      </c>
      <c r="G24">
        <v>0.4485</v>
      </c>
      <c r="H24">
        <v>0.4377</v>
      </c>
      <c r="I24">
        <f t="shared" si="0"/>
        <v>10.800000000000033</v>
      </c>
    </row>
    <row r="25" spans="1:9" ht="12">
      <c r="A25" t="s">
        <v>1</v>
      </c>
      <c r="B25">
        <v>2</v>
      </c>
      <c r="D25">
        <v>14.9</v>
      </c>
      <c r="E25">
        <v>4.2</v>
      </c>
      <c r="G25">
        <v>0.4551</v>
      </c>
      <c r="H25">
        <v>0.445</v>
      </c>
      <c r="I25">
        <f t="shared" si="0"/>
        <v>10.099999999999998</v>
      </c>
    </row>
    <row r="26" spans="1:9" ht="12">
      <c r="A26" t="s">
        <v>1</v>
      </c>
      <c r="B26">
        <v>2</v>
      </c>
      <c r="D26">
        <v>13.3</v>
      </c>
      <c r="E26">
        <v>2.4</v>
      </c>
      <c r="G26">
        <v>0.4502</v>
      </c>
      <c r="H26">
        <v>0.4429</v>
      </c>
      <c r="I26">
        <f t="shared" si="0"/>
        <v>7.299999999999973</v>
      </c>
    </row>
    <row r="27" spans="1:9" ht="12">
      <c r="A27" t="s">
        <v>1</v>
      </c>
      <c r="B27">
        <v>2</v>
      </c>
      <c r="D27">
        <v>11.2</v>
      </c>
      <c r="E27">
        <v>2.5</v>
      </c>
      <c r="G27">
        <v>0.4667</v>
      </c>
      <c r="H27">
        <v>0.4559</v>
      </c>
      <c r="I27">
        <f t="shared" si="0"/>
        <v>10.799999999999976</v>
      </c>
    </row>
    <row r="28" spans="1:13" ht="12">
      <c r="A28" t="s">
        <v>1</v>
      </c>
      <c r="B28">
        <v>3</v>
      </c>
      <c r="D28">
        <v>15.2</v>
      </c>
      <c r="E28">
        <v>3.5</v>
      </c>
      <c r="G28">
        <v>0.4308</v>
      </c>
      <c r="H28">
        <v>0.4236</v>
      </c>
      <c r="I28">
        <f t="shared" si="0"/>
        <v>7.20000000000004</v>
      </c>
      <c r="K28">
        <f>AVERAGE(D28:D34)</f>
        <v>13.314285714285715</v>
      </c>
      <c r="L28">
        <f>AVERAGE(E28:E34)</f>
        <v>3.4142857142857146</v>
      </c>
      <c r="M28">
        <f>AVERAGE(I28:I34)</f>
        <v>7.985714285714311</v>
      </c>
    </row>
    <row r="29" spans="1:9" ht="12">
      <c r="A29" t="s">
        <v>1</v>
      </c>
      <c r="B29">
        <v>3</v>
      </c>
      <c r="D29">
        <v>12.1</v>
      </c>
      <c r="E29">
        <v>2.2</v>
      </c>
      <c r="G29">
        <v>0.3854</v>
      </c>
      <c r="H29">
        <v>0.3794</v>
      </c>
      <c r="I29">
        <f t="shared" si="0"/>
        <v>6.000000000000005</v>
      </c>
    </row>
    <row r="30" spans="1:9" ht="12">
      <c r="A30" t="s">
        <v>1</v>
      </c>
      <c r="B30">
        <v>3</v>
      </c>
      <c r="D30">
        <v>13.6</v>
      </c>
      <c r="E30">
        <v>2</v>
      </c>
      <c r="G30">
        <v>0.4464</v>
      </c>
      <c r="H30">
        <v>0.4371</v>
      </c>
      <c r="I30">
        <f t="shared" si="0"/>
        <v>9.300000000000031</v>
      </c>
    </row>
    <row r="31" spans="1:9" ht="12">
      <c r="A31" t="s">
        <v>1</v>
      </c>
      <c r="B31">
        <v>3</v>
      </c>
      <c r="D31">
        <v>10.4</v>
      </c>
      <c r="E31">
        <v>2.1</v>
      </c>
      <c r="G31">
        <v>0.4417</v>
      </c>
      <c r="H31">
        <v>0.4361</v>
      </c>
      <c r="I31">
        <f t="shared" si="0"/>
        <v>5.599999999999994</v>
      </c>
    </row>
    <row r="32" spans="1:9" ht="12">
      <c r="A32" t="s">
        <v>1</v>
      </c>
      <c r="B32">
        <v>3</v>
      </c>
      <c r="D32">
        <v>12.5</v>
      </c>
      <c r="E32">
        <v>6.1</v>
      </c>
      <c r="G32">
        <v>0.4524</v>
      </c>
      <c r="H32">
        <v>0.4426</v>
      </c>
      <c r="I32">
        <f t="shared" si="0"/>
        <v>9.800000000000031</v>
      </c>
    </row>
    <row r="33" spans="1:9" ht="12">
      <c r="A33" t="s">
        <v>1</v>
      </c>
      <c r="B33">
        <v>3</v>
      </c>
      <c r="D33">
        <v>12.9</v>
      </c>
      <c r="E33">
        <v>4.7</v>
      </c>
      <c r="G33">
        <v>0.4494</v>
      </c>
      <c r="H33">
        <v>0.4406</v>
      </c>
      <c r="I33">
        <f t="shared" si="0"/>
        <v>8.80000000000003</v>
      </c>
    </row>
    <row r="34" spans="1:9" ht="12">
      <c r="A34" t="s">
        <v>1</v>
      </c>
      <c r="B34">
        <v>3</v>
      </c>
      <c r="D34">
        <v>16.5</v>
      </c>
      <c r="E34">
        <v>3.3</v>
      </c>
      <c r="G34">
        <v>0.455</v>
      </c>
      <c r="H34">
        <v>0.4458</v>
      </c>
      <c r="I34">
        <f t="shared" si="0"/>
        <v>9.200000000000042</v>
      </c>
    </row>
    <row r="35" spans="1:13" ht="12">
      <c r="A35" t="s">
        <v>3</v>
      </c>
      <c r="B35">
        <v>1</v>
      </c>
      <c r="D35">
        <v>12.5</v>
      </c>
      <c r="E35">
        <v>2.1</v>
      </c>
      <c r="G35">
        <v>0.457</v>
      </c>
      <c r="H35">
        <v>0.451</v>
      </c>
      <c r="I35">
        <f>(G35-H35)*1000</f>
        <v>6.000000000000005</v>
      </c>
      <c r="K35">
        <f>AVERAGE(D35:D41)</f>
        <v>11.62857142857143</v>
      </c>
      <c r="L35">
        <f>AVERAGE(E35:E41)</f>
        <v>2.8142857142857145</v>
      </c>
      <c r="M35">
        <f>AVERAGE(I35:I41)</f>
        <v>6.171428571428581</v>
      </c>
    </row>
    <row r="36" spans="1:9" ht="12">
      <c r="A36" t="s">
        <v>3</v>
      </c>
      <c r="B36">
        <v>1</v>
      </c>
      <c r="D36">
        <v>13.1</v>
      </c>
      <c r="E36">
        <v>3</v>
      </c>
      <c r="G36">
        <v>0.4433</v>
      </c>
      <c r="H36">
        <v>0.4363</v>
      </c>
      <c r="I36">
        <f aca="true" t="shared" si="1" ref="I36:I41">(G36-H36)*1000</f>
        <v>7.000000000000006</v>
      </c>
    </row>
    <row r="37" spans="1:9" ht="12">
      <c r="A37" t="s">
        <v>3</v>
      </c>
      <c r="B37">
        <v>1</v>
      </c>
      <c r="D37">
        <v>10.8</v>
      </c>
      <c r="E37">
        <v>2.1</v>
      </c>
      <c r="G37">
        <v>0.446</v>
      </c>
      <c r="H37">
        <v>0.4392</v>
      </c>
      <c r="I37">
        <f t="shared" si="1"/>
        <v>6.800000000000028</v>
      </c>
    </row>
    <row r="38" spans="1:9" ht="12">
      <c r="A38" t="s">
        <v>3</v>
      </c>
      <c r="B38">
        <v>1</v>
      </c>
      <c r="D38">
        <v>12.5</v>
      </c>
      <c r="E38">
        <v>4.1</v>
      </c>
      <c r="G38">
        <v>0.4373</v>
      </c>
      <c r="H38">
        <v>0.4314</v>
      </c>
      <c r="I38">
        <f t="shared" si="1"/>
        <v>5.900000000000016</v>
      </c>
    </row>
    <row r="39" spans="1:9" ht="12">
      <c r="A39" t="s">
        <v>3</v>
      </c>
      <c r="B39">
        <v>1</v>
      </c>
      <c r="D39">
        <v>9</v>
      </c>
      <c r="E39">
        <v>3.2</v>
      </c>
      <c r="G39">
        <v>0.4532</v>
      </c>
      <c r="H39">
        <v>0.4472</v>
      </c>
      <c r="I39">
        <f t="shared" si="1"/>
        <v>6.000000000000005</v>
      </c>
    </row>
    <row r="40" spans="1:9" ht="12">
      <c r="A40" t="s">
        <v>3</v>
      </c>
      <c r="B40">
        <v>1</v>
      </c>
      <c r="D40">
        <v>12.7</v>
      </c>
      <c r="E40">
        <v>3.1</v>
      </c>
      <c r="G40">
        <v>0.4249</v>
      </c>
      <c r="H40">
        <v>0.4196</v>
      </c>
      <c r="I40">
        <f t="shared" si="1"/>
        <v>5.300000000000027</v>
      </c>
    </row>
    <row r="41" spans="1:9" ht="12">
      <c r="A41" t="s">
        <v>3</v>
      </c>
      <c r="B41">
        <v>1</v>
      </c>
      <c r="D41">
        <v>10.8</v>
      </c>
      <c r="E41">
        <v>2.1</v>
      </c>
      <c r="G41">
        <v>0.4597</v>
      </c>
      <c r="H41">
        <v>0.4535</v>
      </c>
      <c r="I41">
        <f t="shared" si="1"/>
        <v>6.199999999999983</v>
      </c>
    </row>
    <row r="42" spans="1:13" ht="12">
      <c r="A42" t="s">
        <v>3</v>
      </c>
      <c r="B42">
        <v>2</v>
      </c>
      <c r="D42">
        <v>14.7</v>
      </c>
      <c r="E42">
        <v>3</v>
      </c>
      <c r="G42">
        <v>0.444</v>
      </c>
      <c r="H42">
        <v>0.4358</v>
      </c>
      <c r="I42">
        <f aca="true" t="shared" si="2" ref="I42:I69">(G42-H42)*1000</f>
        <v>8.199999999999985</v>
      </c>
      <c r="K42">
        <f>AVERAGE(D42:D48)</f>
        <v>14.12857142857143</v>
      </c>
      <c r="L42">
        <f>AVERAGE(E42:E48)</f>
        <v>2.957142857142857</v>
      </c>
      <c r="M42">
        <f>AVERAGE(I42:I48)</f>
        <v>7.0428571428571445</v>
      </c>
    </row>
    <row r="43" spans="1:9" ht="12">
      <c r="A43" t="s">
        <v>3</v>
      </c>
      <c r="B43">
        <v>2</v>
      </c>
      <c r="D43">
        <v>14.6</v>
      </c>
      <c r="E43">
        <v>2.2</v>
      </c>
      <c r="G43">
        <v>0.4451</v>
      </c>
      <c r="H43">
        <v>0.4377</v>
      </c>
      <c r="I43">
        <f t="shared" si="2"/>
        <v>7.400000000000018</v>
      </c>
    </row>
    <row r="44" spans="1:9" ht="12">
      <c r="A44" t="s">
        <v>3</v>
      </c>
      <c r="B44">
        <v>2</v>
      </c>
      <c r="D44">
        <v>13.2</v>
      </c>
      <c r="E44">
        <v>2</v>
      </c>
      <c r="G44">
        <v>0.4501</v>
      </c>
      <c r="H44">
        <v>0.4425</v>
      </c>
      <c r="I44">
        <f t="shared" si="2"/>
        <v>7.599999999999996</v>
      </c>
    </row>
    <row r="45" spans="1:9" ht="12">
      <c r="A45" t="s">
        <v>3</v>
      </c>
      <c r="B45">
        <v>2</v>
      </c>
      <c r="D45">
        <v>14.8</v>
      </c>
      <c r="E45">
        <v>2.9</v>
      </c>
      <c r="G45">
        <v>0.4434</v>
      </c>
      <c r="H45">
        <v>0.4382</v>
      </c>
      <c r="I45">
        <f t="shared" si="2"/>
        <v>5.200000000000038</v>
      </c>
    </row>
    <row r="46" spans="1:9" ht="12">
      <c r="A46" t="s">
        <v>3</v>
      </c>
      <c r="B46">
        <v>2</v>
      </c>
      <c r="D46">
        <v>13.5</v>
      </c>
      <c r="E46">
        <v>3.6</v>
      </c>
      <c r="G46">
        <v>0.4455</v>
      </c>
      <c r="H46">
        <v>0.4392</v>
      </c>
      <c r="I46">
        <f t="shared" si="2"/>
        <v>6.300000000000027</v>
      </c>
    </row>
    <row r="47" spans="1:9" ht="12">
      <c r="A47" t="s">
        <v>3</v>
      </c>
      <c r="B47">
        <v>2</v>
      </c>
      <c r="D47">
        <v>13.2</v>
      </c>
      <c r="E47">
        <v>4.8</v>
      </c>
      <c r="G47">
        <v>0.4543</v>
      </c>
      <c r="H47">
        <v>0.4469</v>
      </c>
      <c r="I47">
        <f t="shared" si="2"/>
        <v>7.399999999999962</v>
      </c>
    </row>
    <row r="48" spans="1:9" ht="12">
      <c r="A48" t="s">
        <v>3</v>
      </c>
      <c r="B48">
        <v>2</v>
      </c>
      <c r="D48">
        <v>14.9</v>
      </c>
      <c r="E48">
        <v>2.2</v>
      </c>
      <c r="G48">
        <v>0.4412</v>
      </c>
      <c r="H48">
        <v>0.434</v>
      </c>
      <c r="I48">
        <f t="shared" si="2"/>
        <v>7.199999999999984</v>
      </c>
    </row>
    <row r="49" spans="1:13" ht="12">
      <c r="A49" t="s">
        <v>3</v>
      </c>
      <c r="B49">
        <v>3</v>
      </c>
      <c r="D49">
        <v>9.6</v>
      </c>
      <c r="E49">
        <v>2.2</v>
      </c>
      <c r="G49">
        <v>0.4563</v>
      </c>
      <c r="H49">
        <v>0.4485</v>
      </c>
      <c r="I49">
        <f t="shared" si="2"/>
        <v>7.799999999999974</v>
      </c>
      <c r="K49">
        <f>AVERAGE(D49:D55)</f>
        <v>11.12857142857143</v>
      </c>
      <c r="L49">
        <f>AVERAGE(E49:E55)</f>
        <v>2.5285714285714285</v>
      </c>
      <c r="M49">
        <f>AVERAGE(I49:I55)</f>
        <v>6.714285714285704</v>
      </c>
    </row>
    <row r="50" spans="1:9" ht="12">
      <c r="A50" t="s">
        <v>3</v>
      </c>
      <c r="B50">
        <v>3</v>
      </c>
      <c r="D50">
        <v>13</v>
      </c>
      <c r="E50">
        <v>3</v>
      </c>
      <c r="G50">
        <v>0.4523</v>
      </c>
      <c r="H50">
        <v>0.4474</v>
      </c>
      <c r="I50">
        <f t="shared" si="2"/>
        <v>4.8999999999999595</v>
      </c>
    </row>
    <row r="51" spans="1:9" ht="12">
      <c r="A51" t="s">
        <v>3</v>
      </c>
      <c r="B51">
        <v>3</v>
      </c>
      <c r="D51">
        <v>11</v>
      </c>
      <c r="E51">
        <v>2</v>
      </c>
      <c r="G51">
        <v>0.4444</v>
      </c>
      <c r="H51">
        <v>0.4365</v>
      </c>
      <c r="I51">
        <f t="shared" si="2"/>
        <v>7.900000000000018</v>
      </c>
    </row>
    <row r="52" spans="1:9" ht="12">
      <c r="A52" t="s">
        <v>3</v>
      </c>
      <c r="B52">
        <v>3</v>
      </c>
      <c r="D52">
        <v>10.1</v>
      </c>
      <c r="E52">
        <v>2</v>
      </c>
      <c r="G52">
        <v>0.4431</v>
      </c>
      <c r="H52">
        <v>0.4365</v>
      </c>
      <c r="I52">
        <f t="shared" si="2"/>
        <v>6.599999999999994</v>
      </c>
    </row>
    <row r="53" spans="1:9" ht="12">
      <c r="A53" t="s">
        <v>3</v>
      </c>
      <c r="B53">
        <v>3</v>
      </c>
      <c r="D53">
        <v>13.2</v>
      </c>
      <c r="E53">
        <v>2.5</v>
      </c>
      <c r="G53">
        <v>0.4424</v>
      </c>
      <c r="H53">
        <v>0.4348</v>
      </c>
      <c r="I53">
        <f t="shared" si="2"/>
        <v>7.599999999999996</v>
      </c>
    </row>
    <row r="54" spans="1:9" ht="12">
      <c r="A54" t="s">
        <v>3</v>
      </c>
      <c r="B54">
        <v>3</v>
      </c>
      <c r="D54">
        <v>9.9</v>
      </c>
      <c r="E54">
        <v>2.5</v>
      </c>
      <c r="G54">
        <v>0.4596</v>
      </c>
      <c r="H54">
        <v>0.4529</v>
      </c>
      <c r="I54">
        <f t="shared" si="2"/>
        <v>6.699999999999983</v>
      </c>
    </row>
    <row r="55" spans="1:9" ht="12">
      <c r="A55" t="s">
        <v>3</v>
      </c>
      <c r="B55">
        <v>3</v>
      </c>
      <c r="D55">
        <v>11.1</v>
      </c>
      <c r="E55">
        <v>3.5</v>
      </c>
      <c r="G55">
        <v>0.444</v>
      </c>
      <c r="H55">
        <v>0.4385</v>
      </c>
      <c r="I55">
        <f t="shared" si="2"/>
        <v>5.500000000000005</v>
      </c>
    </row>
    <row r="56" spans="1:13" ht="12">
      <c r="A56" t="s">
        <v>2</v>
      </c>
      <c r="B56">
        <v>1</v>
      </c>
      <c r="D56">
        <v>11.8</v>
      </c>
      <c r="E56">
        <v>2.6</v>
      </c>
      <c r="G56">
        <v>0.44</v>
      </c>
      <c r="H56">
        <v>0.4348</v>
      </c>
      <c r="I56">
        <f t="shared" si="2"/>
        <v>5.199999999999982</v>
      </c>
      <c r="K56">
        <f>AVERAGE(D56:D62)</f>
        <v>10.142857142857142</v>
      </c>
      <c r="L56">
        <f>AVERAGE(E56:E62)</f>
        <v>2.4285714285714284</v>
      </c>
      <c r="M56">
        <f>AVERAGE(I56:I62)</f>
        <v>5.285714285714283</v>
      </c>
    </row>
    <row r="57" spans="1:9" ht="12">
      <c r="A57" t="s">
        <v>2</v>
      </c>
      <c r="B57">
        <v>1</v>
      </c>
      <c r="D57">
        <v>11.9</v>
      </c>
      <c r="E57">
        <v>2.3</v>
      </c>
      <c r="G57">
        <v>0.441</v>
      </c>
      <c r="H57">
        <v>0.4354</v>
      </c>
      <c r="I57">
        <f t="shared" si="2"/>
        <v>5.599999999999994</v>
      </c>
    </row>
    <row r="58" spans="1:9" ht="12">
      <c r="A58" t="s">
        <v>2</v>
      </c>
      <c r="B58">
        <v>1</v>
      </c>
      <c r="D58">
        <v>12.3</v>
      </c>
      <c r="E58">
        <v>2.5</v>
      </c>
      <c r="G58">
        <v>0.4461</v>
      </c>
      <c r="H58">
        <v>0.44</v>
      </c>
      <c r="I58">
        <f t="shared" si="2"/>
        <v>6.099999999999994</v>
      </c>
    </row>
    <row r="59" spans="1:9" ht="12">
      <c r="A59" t="s">
        <v>2</v>
      </c>
      <c r="B59">
        <v>1</v>
      </c>
      <c r="D59">
        <v>12</v>
      </c>
      <c r="E59">
        <v>3.4</v>
      </c>
      <c r="G59">
        <v>0.4406</v>
      </c>
      <c r="H59">
        <v>0.4365</v>
      </c>
      <c r="I59">
        <f t="shared" si="2"/>
        <v>4.0999999999999925</v>
      </c>
    </row>
    <row r="60" spans="1:9" ht="12">
      <c r="A60" t="s">
        <v>2</v>
      </c>
      <c r="B60">
        <v>1</v>
      </c>
      <c r="D60">
        <v>8.5</v>
      </c>
      <c r="E60">
        <v>2.1</v>
      </c>
      <c r="G60">
        <v>0.4486</v>
      </c>
      <c r="H60">
        <v>0.4423</v>
      </c>
      <c r="I60">
        <f t="shared" si="2"/>
        <v>6.299999999999972</v>
      </c>
    </row>
    <row r="61" spans="1:9" ht="12">
      <c r="A61" t="s">
        <v>2</v>
      </c>
      <c r="B61">
        <v>1</v>
      </c>
      <c r="D61">
        <v>7.3</v>
      </c>
      <c r="E61">
        <v>2.1</v>
      </c>
      <c r="G61">
        <v>0.4631</v>
      </c>
      <c r="H61">
        <v>0.4564</v>
      </c>
      <c r="I61">
        <f t="shared" si="2"/>
        <v>6.700000000000039</v>
      </c>
    </row>
    <row r="62" spans="1:9" ht="12">
      <c r="A62" t="s">
        <v>2</v>
      </c>
      <c r="B62">
        <v>1</v>
      </c>
      <c r="D62">
        <v>7.2</v>
      </c>
      <c r="E62">
        <v>2</v>
      </c>
      <c r="G62">
        <v>0.4316</v>
      </c>
      <c r="H62">
        <v>0.4286</v>
      </c>
      <c r="I62">
        <f t="shared" si="2"/>
        <v>3.0000000000000027</v>
      </c>
    </row>
    <row r="63" spans="1:13" ht="12">
      <c r="A63" t="s">
        <v>2</v>
      </c>
      <c r="B63">
        <v>2</v>
      </c>
      <c r="D63">
        <v>13.5</v>
      </c>
      <c r="E63">
        <v>3.2</v>
      </c>
      <c r="G63">
        <v>0.4547</v>
      </c>
      <c r="H63">
        <v>0.4496</v>
      </c>
      <c r="I63">
        <f t="shared" si="2"/>
        <v>5.099999999999993</v>
      </c>
      <c r="K63">
        <f>AVERAGE(D63:D69)</f>
        <v>12.157142857142858</v>
      </c>
      <c r="L63">
        <f>AVERAGE(E63:E69)</f>
        <v>2.8428571428571425</v>
      </c>
      <c r="M63">
        <f>AVERAGE(I63:I69)</f>
        <v>6.328571428571421</v>
      </c>
    </row>
    <row r="64" spans="1:9" ht="12">
      <c r="A64" t="s">
        <v>2</v>
      </c>
      <c r="B64">
        <v>2</v>
      </c>
      <c r="D64">
        <v>11.8</v>
      </c>
      <c r="E64">
        <v>2</v>
      </c>
      <c r="G64">
        <v>0.4516</v>
      </c>
      <c r="H64">
        <v>0.4469</v>
      </c>
      <c r="I64">
        <f t="shared" si="2"/>
        <v>4.6999999999999815</v>
      </c>
    </row>
    <row r="65" spans="1:9" ht="12">
      <c r="A65" t="s">
        <v>2</v>
      </c>
      <c r="B65">
        <v>2</v>
      </c>
      <c r="D65">
        <v>11.8</v>
      </c>
      <c r="E65">
        <v>2.3</v>
      </c>
      <c r="G65">
        <v>0.4328</v>
      </c>
      <c r="H65">
        <v>0.426</v>
      </c>
      <c r="I65">
        <f t="shared" si="2"/>
        <v>6.800000000000028</v>
      </c>
    </row>
    <row r="66" spans="1:9" ht="12">
      <c r="A66" t="s">
        <v>2</v>
      </c>
      <c r="B66">
        <v>2</v>
      </c>
      <c r="D66">
        <v>10.8</v>
      </c>
      <c r="E66">
        <v>2.1</v>
      </c>
      <c r="G66">
        <v>0.4482</v>
      </c>
      <c r="H66">
        <v>0.4417</v>
      </c>
      <c r="I66">
        <f t="shared" si="2"/>
        <v>6.500000000000005</v>
      </c>
    </row>
    <row r="67" spans="1:9" ht="12">
      <c r="A67" t="s">
        <v>2</v>
      </c>
      <c r="B67">
        <v>2</v>
      </c>
      <c r="D67">
        <v>12.5</v>
      </c>
      <c r="E67">
        <v>4.9</v>
      </c>
      <c r="G67">
        <v>0.4604</v>
      </c>
      <c r="H67">
        <v>0.453</v>
      </c>
      <c r="I67">
        <f t="shared" si="2"/>
        <v>7.399999999999962</v>
      </c>
    </row>
    <row r="68" spans="1:9" ht="12">
      <c r="A68" t="s">
        <v>2</v>
      </c>
      <c r="B68">
        <v>2</v>
      </c>
      <c r="D68">
        <v>13.5</v>
      </c>
      <c r="E68">
        <v>2.9</v>
      </c>
      <c r="G68">
        <v>0.4505</v>
      </c>
      <c r="H68">
        <v>0.4434</v>
      </c>
      <c r="I68">
        <f t="shared" si="2"/>
        <v>7.099999999999995</v>
      </c>
    </row>
    <row r="69" spans="1:9" ht="12">
      <c r="A69" t="s">
        <v>2</v>
      </c>
      <c r="B69">
        <v>2</v>
      </c>
      <c r="D69">
        <v>11.2</v>
      </c>
      <c r="E69">
        <v>2.5</v>
      </c>
      <c r="G69">
        <v>0.4596</v>
      </c>
      <c r="H69">
        <v>0.4529</v>
      </c>
      <c r="I69">
        <f t="shared" si="2"/>
        <v>6.699999999999983</v>
      </c>
    </row>
    <row r="70" spans="1:13" ht="12">
      <c r="A70" t="s">
        <v>2</v>
      </c>
      <c r="B70">
        <v>3</v>
      </c>
      <c r="D70">
        <v>14.4</v>
      </c>
      <c r="E70">
        <v>3.8</v>
      </c>
      <c r="G70">
        <v>0.4649</v>
      </c>
      <c r="H70">
        <v>0.4595</v>
      </c>
      <c r="I70">
        <f aca="true" t="shared" si="3" ref="I70:I89">(G70-H70)*1000</f>
        <v>5.39999999999996</v>
      </c>
      <c r="K70">
        <f>AVERAGE(D70:D76)</f>
        <v>12.042857142857143</v>
      </c>
      <c r="L70">
        <f>AVERAGE(E70:E76)</f>
        <v>3.2428571428571433</v>
      </c>
      <c r="M70">
        <f>AVERAGE(I70:I76)</f>
        <v>5.8142857142857</v>
      </c>
    </row>
    <row r="71" spans="1:9" ht="12">
      <c r="A71" t="s">
        <v>2</v>
      </c>
      <c r="B71">
        <v>3</v>
      </c>
      <c r="D71">
        <v>12</v>
      </c>
      <c r="E71">
        <v>2.7</v>
      </c>
      <c r="G71">
        <v>0.4644</v>
      </c>
      <c r="H71">
        <v>0.4576</v>
      </c>
      <c r="I71">
        <f t="shared" si="3"/>
        <v>6.799999999999972</v>
      </c>
    </row>
    <row r="72" spans="1:9" ht="12">
      <c r="A72" t="s">
        <v>2</v>
      </c>
      <c r="B72">
        <v>3</v>
      </c>
      <c r="D72">
        <v>12.2</v>
      </c>
      <c r="E72">
        <v>3.7</v>
      </c>
      <c r="G72">
        <v>0.4387</v>
      </c>
      <c r="H72">
        <v>0.433</v>
      </c>
      <c r="I72">
        <f t="shared" si="3"/>
        <v>5.699999999999983</v>
      </c>
    </row>
    <row r="73" spans="1:9" ht="12">
      <c r="A73" t="s">
        <v>2</v>
      </c>
      <c r="B73">
        <v>3</v>
      </c>
      <c r="D73">
        <v>13.5</v>
      </c>
      <c r="E73">
        <v>3.5</v>
      </c>
      <c r="G73">
        <v>0.441</v>
      </c>
      <c r="H73">
        <v>0.4362</v>
      </c>
      <c r="I73">
        <f t="shared" si="3"/>
        <v>4.8000000000000265</v>
      </c>
    </row>
    <row r="74" spans="1:9" ht="12">
      <c r="A74" t="s">
        <v>2</v>
      </c>
      <c r="B74">
        <v>3</v>
      </c>
      <c r="D74">
        <v>9.6</v>
      </c>
      <c r="E74">
        <v>2.3</v>
      </c>
      <c r="G74">
        <v>0.4546</v>
      </c>
      <c r="H74">
        <v>0.4485</v>
      </c>
      <c r="I74">
        <f t="shared" si="3"/>
        <v>6.099999999999994</v>
      </c>
    </row>
    <row r="75" spans="1:9" ht="12">
      <c r="A75" t="s">
        <v>2</v>
      </c>
      <c r="B75">
        <v>3</v>
      </c>
      <c r="D75">
        <v>10.1</v>
      </c>
      <c r="E75">
        <v>3.1</v>
      </c>
      <c r="G75">
        <v>0.3975</v>
      </c>
      <c r="H75">
        <v>0.3909</v>
      </c>
      <c r="I75">
        <f t="shared" si="3"/>
        <v>6.599999999999994</v>
      </c>
    </row>
    <row r="76" spans="1:9" ht="12">
      <c r="A76" t="s">
        <v>2</v>
      </c>
      <c r="B76">
        <v>3</v>
      </c>
      <c r="D76">
        <v>12.5</v>
      </c>
      <c r="E76">
        <v>3.6</v>
      </c>
      <c r="G76">
        <v>0.4446</v>
      </c>
      <c r="H76">
        <v>0.4393</v>
      </c>
      <c r="I76">
        <f t="shared" si="3"/>
        <v>5.299999999999971</v>
      </c>
    </row>
    <row r="77" spans="1:13" ht="12">
      <c r="A77" t="s">
        <v>4</v>
      </c>
      <c r="B77">
        <v>1</v>
      </c>
      <c r="D77">
        <v>7.4</v>
      </c>
      <c r="E77">
        <v>2.7</v>
      </c>
      <c r="G77">
        <v>0.3967</v>
      </c>
      <c r="H77">
        <v>0.3923</v>
      </c>
      <c r="I77">
        <f t="shared" si="3"/>
        <v>4.400000000000015</v>
      </c>
      <c r="K77">
        <f>AVERAGE(D77:D83)</f>
        <v>8.185714285714285</v>
      </c>
      <c r="L77">
        <f>AVERAGE(E77:E83)</f>
        <v>2.5714285714285716</v>
      </c>
      <c r="M77">
        <f>AVERAGE(I77:I83)</f>
        <v>3.442857142857144</v>
      </c>
    </row>
    <row r="78" spans="1:9" ht="12">
      <c r="A78" t="s">
        <v>4</v>
      </c>
      <c r="B78">
        <v>1</v>
      </c>
      <c r="D78">
        <v>10.9</v>
      </c>
      <c r="E78">
        <v>2.1</v>
      </c>
      <c r="G78">
        <v>0.4032</v>
      </c>
      <c r="H78">
        <v>0.4005</v>
      </c>
      <c r="I78">
        <f t="shared" si="3"/>
        <v>2.69999999999998</v>
      </c>
    </row>
    <row r="79" spans="1:9" ht="12">
      <c r="A79" t="s">
        <v>4</v>
      </c>
      <c r="B79">
        <v>1</v>
      </c>
      <c r="D79">
        <v>7</v>
      </c>
      <c r="E79">
        <v>2.1</v>
      </c>
      <c r="G79">
        <v>0.4411</v>
      </c>
      <c r="H79">
        <v>0.4388</v>
      </c>
      <c r="I79">
        <f t="shared" si="3"/>
        <v>2.2999999999999687</v>
      </c>
    </row>
    <row r="80" spans="1:9" ht="12">
      <c r="A80" t="s">
        <v>4</v>
      </c>
      <c r="B80">
        <v>1</v>
      </c>
      <c r="D80">
        <v>14</v>
      </c>
      <c r="E80">
        <v>2.9</v>
      </c>
      <c r="G80">
        <v>0.4391</v>
      </c>
      <c r="H80">
        <v>0.4369</v>
      </c>
      <c r="I80">
        <f t="shared" si="3"/>
        <v>2.1999999999999797</v>
      </c>
    </row>
    <row r="81" spans="1:9" ht="12">
      <c r="A81" t="s">
        <v>4</v>
      </c>
      <c r="B81">
        <v>1</v>
      </c>
      <c r="D81">
        <v>7.1</v>
      </c>
      <c r="E81">
        <v>3.1</v>
      </c>
      <c r="G81">
        <v>0.4395</v>
      </c>
      <c r="H81">
        <v>0.4367</v>
      </c>
      <c r="I81">
        <f t="shared" si="3"/>
        <v>2.8000000000000247</v>
      </c>
    </row>
    <row r="82" spans="1:9" ht="12">
      <c r="A82" t="s">
        <v>4</v>
      </c>
      <c r="B82">
        <v>1</v>
      </c>
      <c r="D82">
        <v>5.5</v>
      </c>
      <c r="E82">
        <v>2</v>
      </c>
      <c r="G82">
        <v>0.4485</v>
      </c>
      <c r="H82">
        <v>0.4455</v>
      </c>
      <c r="I82">
        <f t="shared" si="3"/>
        <v>3.0000000000000027</v>
      </c>
    </row>
    <row r="83" spans="1:9" ht="12">
      <c r="A83" t="s">
        <v>4</v>
      </c>
      <c r="B83">
        <v>1</v>
      </c>
      <c r="D83">
        <v>5.4</v>
      </c>
      <c r="E83">
        <v>3.1</v>
      </c>
      <c r="G83">
        <v>0.4631</v>
      </c>
      <c r="H83">
        <v>0.4564</v>
      </c>
      <c r="I83">
        <f t="shared" si="3"/>
        <v>6.700000000000039</v>
      </c>
    </row>
    <row r="84" spans="1:13" ht="12">
      <c r="A84" t="s">
        <v>4</v>
      </c>
      <c r="B84">
        <v>2</v>
      </c>
      <c r="D84">
        <v>9.5</v>
      </c>
      <c r="E84">
        <v>3.2</v>
      </c>
      <c r="G84">
        <v>0.3993</v>
      </c>
      <c r="H84">
        <v>0.3978</v>
      </c>
      <c r="I84">
        <f t="shared" si="3"/>
        <v>1.5000000000000013</v>
      </c>
      <c r="K84">
        <f>AVERAGE(D84:D90)</f>
        <v>6.749999999999999</v>
      </c>
      <c r="L84">
        <f>AVERAGE(E84:E90)</f>
        <v>2.4833333333333334</v>
      </c>
      <c r="M84">
        <f>AVERAGE(I84:I90)</f>
        <v>2.6500000000000132</v>
      </c>
    </row>
    <row r="85" spans="1:9" ht="12">
      <c r="A85" t="s">
        <v>4</v>
      </c>
      <c r="B85">
        <v>2</v>
      </c>
      <c r="D85">
        <v>8.4</v>
      </c>
      <c r="E85">
        <v>2.2</v>
      </c>
      <c r="G85">
        <v>0.3849</v>
      </c>
      <c r="H85">
        <v>0.3824</v>
      </c>
      <c r="I85">
        <f t="shared" si="3"/>
        <v>2.500000000000002</v>
      </c>
    </row>
    <row r="86" spans="1:9" ht="12">
      <c r="A86" t="s">
        <v>4</v>
      </c>
      <c r="B86">
        <v>2</v>
      </c>
      <c r="D86">
        <v>3.5</v>
      </c>
      <c r="E86">
        <v>2.3</v>
      </c>
      <c r="G86">
        <v>0.452</v>
      </c>
      <c r="H86">
        <v>0.45</v>
      </c>
      <c r="I86">
        <f t="shared" si="3"/>
        <v>2.0000000000000018</v>
      </c>
    </row>
    <row r="87" spans="1:9" ht="12">
      <c r="A87" t="s">
        <v>4</v>
      </c>
      <c r="B87">
        <v>2</v>
      </c>
      <c r="D87">
        <v>7</v>
      </c>
      <c r="E87">
        <v>2.2</v>
      </c>
      <c r="G87">
        <v>0.4434</v>
      </c>
      <c r="H87">
        <v>0.4409</v>
      </c>
      <c r="I87">
        <f t="shared" si="3"/>
        <v>2.500000000000002</v>
      </c>
    </row>
    <row r="88" spans="1:9" ht="12">
      <c r="A88" t="s">
        <v>4</v>
      </c>
      <c r="B88">
        <v>2</v>
      </c>
      <c r="D88">
        <v>6.3</v>
      </c>
      <c r="E88">
        <v>2</v>
      </c>
      <c r="G88">
        <v>0.4413</v>
      </c>
      <c r="H88">
        <v>0.4377</v>
      </c>
      <c r="I88">
        <f t="shared" si="3"/>
        <v>3.6000000000000476</v>
      </c>
    </row>
    <row r="89" spans="1:9" ht="12">
      <c r="A89" t="s">
        <v>4</v>
      </c>
      <c r="B89">
        <v>2</v>
      </c>
      <c r="D89">
        <v>5.8</v>
      </c>
      <c r="E89">
        <v>3</v>
      </c>
      <c r="G89">
        <v>0.44</v>
      </c>
      <c r="H89">
        <v>0.4362</v>
      </c>
      <c r="I89">
        <f t="shared" si="3"/>
        <v>3.8000000000000256</v>
      </c>
    </row>
    <row r="90" spans="1:2" ht="12">
      <c r="A90" t="s">
        <v>4</v>
      </c>
      <c r="B90">
        <v>2</v>
      </c>
    </row>
    <row r="91" spans="1:13" ht="12">
      <c r="A91" t="s">
        <v>4</v>
      </c>
      <c r="B91">
        <v>3</v>
      </c>
      <c r="D91">
        <v>5.8</v>
      </c>
      <c r="E91">
        <v>2.4</v>
      </c>
      <c r="G91">
        <v>0.4025</v>
      </c>
      <c r="H91">
        <v>0.4</v>
      </c>
      <c r="I91">
        <f aca="true" t="shared" si="4" ref="I91:I139">(G91-H91)*1000</f>
        <v>2.500000000000002</v>
      </c>
      <c r="K91">
        <f>AVERAGE(D91:D97)</f>
        <v>5.771428571428571</v>
      </c>
      <c r="L91">
        <f>AVERAGE(E91:E97)</f>
        <v>2.3000000000000003</v>
      </c>
      <c r="M91">
        <f>AVERAGE(I91:I97)</f>
        <v>2.1571428571428655</v>
      </c>
    </row>
    <row r="92" spans="1:9" ht="12">
      <c r="A92" t="s">
        <v>4</v>
      </c>
      <c r="B92">
        <v>3</v>
      </c>
      <c r="D92">
        <v>4.5</v>
      </c>
      <c r="E92">
        <v>2</v>
      </c>
      <c r="G92">
        <v>0.4545</v>
      </c>
      <c r="H92">
        <v>0.452</v>
      </c>
      <c r="I92">
        <f t="shared" si="4"/>
        <v>2.500000000000002</v>
      </c>
    </row>
    <row r="93" spans="1:9" ht="12">
      <c r="A93" t="s">
        <v>4</v>
      </c>
      <c r="B93">
        <v>3</v>
      </c>
      <c r="D93">
        <v>6.1</v>
      </c>
      <c r="E93">
        <v>3.5</v>
      </c>
      <c r="G93">
        <v>0.4534</v>
      </c>
      <c r="H93">
        <v>0.4508</v>
      </c>
      <c r="I93">
        <f t="shared" si="4"/>
        <v>2.6000000000000467</v>
      </c>
    </row>
    <row r="94" spans="1:9" ht="12">
      <c r="A94" t="s">
        <v>4</v>
      </c>
      <c r="B94">
        <v>3</v>
      </c>
      <c r="D94">
        <v>8.5</v>
      </c>
      <c r="E94">
        <v>2.1</v>
      </c>
      <c r="G94">
        <v>0.4254</v>
      </c>
      <c r="H94">
        <v>0.4244</v>
      </c>
      <c r="I94">
        <f t="shared" si="4"/>
        <v>1.0000000000000009</v>
      </c>
    </row>
    <row r="95" spans="1:9" ht="12">
      <c r="A95" t="s">
        <v>4</v>
      </c>
      <c r="B95">
        <v>3</v>
      </c>
      <c r="D95">
        <v>4</v>
      </c>
      <c r="E95">
        <v>2</v>
      </c>
      <c r="G95">
        <v>0.4386</v>
      </c>
      <c r="H95">
        <v>0.4372</v>
      </c>
      <c r="I95">
        <f t="shared" si="4"/>
        <v>1.4000000000000123</v>
      </c>
    </row>
    <row r="96" spans="1:9" ht="12">
      <c r="A96" t="s">
        <v>4</v>
      </c>
      <c r="B96">
        <v>3</v>
      </c>
      <c r="D96">
        <v>7.5</v>
      </c>
      <c r="E96">
        <v>2.1</v>
      </c>
      <c r="G96">
        <v>0.4435</v>
      </c>
      <c r="H96">
        <v>0.4393</v>
      </c>
      <c r="I96">
        <f t="shared" si="4"/>
        <v>4.1999999999999815</v>
      </c>
    </row>
    <row r="97" spans="1:9" ht="12">
      <c r="A97" t="s">
        <v>4</v>
      </c>
      <c r="B97">
        <v>3</v>
      </c>
      <c r="D97">
        <v>4</v>
      </c>
      <c r="E97">
        <v>2</v>
      </c>
      <c r="G97">
        <v>0.4441</v>
      </c>
      <c r="H97">
        <v>0.4432</v>
      </c>
      <c r="I97">
        <f t="shared" si="4"/>
        <v>0.9000000000000119</v>
      </c>
    </row>
    <row r="98" spans="1:13" ht="12">
      <c r="A98" t="s">
        <v>5</v>
      </c>
      <c r="B98">
        <v>1</v>
      </c>
      <c r="D98">
        <v>4.8</v>
      </c>
      <c r="E98">
        <v>3.3</v>
      </c>
      <c r="G98">
        <v>0.4533</v>
      </c>
      <c r="H98">
        <v>0.452</v>
      </c>
      <c r="I98">
        <f t="shared" si="4"/>
        <v>1.2999999999999678</v>
      </c>
      <c r="K98">
        <f>AVERAGE(D98:D104)</f>
        <v>5.514285714285714</v>
      </c>
      <c r="L98">
        <f>AVERAGE(E98:E104)</f>
        <v>2.742857142857143</v>
      </c>
      <c r="M98">
        <f>AVERAGE(I98:I104)</f>
        <v>1.9714285714285766</v>
      </c>
    </row>
    <row r="99" spans="1:9" ht="12">
      <c r="A99" t="s">
        <v>5</v>
      </c>
      <c r="B99">
        <v>1</v>
      </c>
      <c r="D99">
        <v>5.3</v>
      </c>
      <c r="E99">
        <v>2</v>
      </c>
      <c r="G99">
        <v>0.4384</v>
      </c>
      <c r="H99">
        <v>0.4362</v>
      </c>
      <c r="I99">
        <f t="shared" si="4"/>
        <v>2.2000000000000353</v>
      </c>
    </row>
    <row r="100" spans="1:9" ht="12">
      <c r="A100" t="s">
        <v>5</v>
      </c>
      <c r="B100">
        <v>1</v>
      </c>
      <c r="D100">
        <v>5.8</v>
      </c>
      <c r="E100">
        <v>2</v>
      </c>
      <c r="G100">
        <v>0.463</v>
      </c>
      <c r="H100">
        <v>0.4606</v>
      </c>
      <c r="I100">
        <f t="shared" si="4"/>
        <v>2.4000000000000132</v>
      </c>
    </row>
    <row r="101" spans="1:9" ht="12">
      <c r="A101" t="s">
        <v>5</v>
      </c>
      <c r="B101">
        <v>1</v>
      </c>
      <c r="D101">
        <v>7.1</v>
      </c>
      <c r="E101">
        <v>3.2</v>
      </c>
      <c r="G101">
        <v>0.4483</v>
      </c>
      <c r="H101">
        <v>0.4466</v>
      </c>
      <c r="I101">
        <f t="shared" si="4"/>
        <v>1.6999999999999793</v>
      </c>
    </row>
    <row r="102" spans="1:9" ht="12">
      <c r="A102" t="s">
        <v>5</v>
      </c>
      <c r="B102">
        <v>1</v>
      </c>
      <c r="D102">
        <v>4</v>
      </c>
      <c r="E102">
        <v>3.1</v>
      </c>
      <c r="G102">
        <v>0.4381</v>
      </c>
      <c r="H102">
        <v>0.4367</v>
      </c>
      <c r="I102">
        <f t="shared" si="4"/>
        <v>1.4000000000000123</v>
      </c>
    </row>
    <row r="103" spans="1:9" ht="12">
      <c r="A103" t="s">
        <v>5</v>
      </c>
      <c r="B103">
        <v>1</v>
      </c>
      <c r="D103">
        <v>5.6</v>
      </c>
      <c r="E103">
        <v>3.6</v>
      </c>
      <c r="G103">
        <v>0.4653</v>
      </c>
      <c r="H103">
        <v>0.4632</v>
      </c>
      <c r="I103">
        <f t="shared" si="4"/>
        <v>2.0999999999999908</v>
      </c>
    </row>
    <row r="104" spans="1:9" ht="12">
      <c r="A104" t="s">
        <v>5</v>
      </c>
      <c r="B104">
        <v>1</v>
      </c>
      <c r="D104">
        <v>6</v>
      </c>
      <c r="E104">
        <v>2</v>
      </c>
      <c r="G104">
        <v>0.4394</v>
      </c>
      <c r="H104">
        <v>0.4367</v>
      </c>
      <c r="I104">
        <f t="shared" si="4"/>
        <v>2.7000000000000357</v>
      </c>
    </row>
    <row r="105" spans="1:13" ht="12">
      <c r="A105" t="s">
        <v>5</v>
      </c>
      <c r="B105">
        <v>2</v>
      </c>
      <c r="D105">
        <v>5</v>
      </c>
      <c r="E105">
        <v>2.8</v>
      </c>
      <c r="G105">
        <v>0.4503</v>
      </c>
      <c r="H105">
        <v>0.4487</v>
      </c>
      <c r="I105">
        <f t="shared" si="4"/>
        <v>1.5999999999999903</v>
      </c>
      <c r="K105">
        <f>AVERAGE(D105:D111)</f>
        <v>5.214285714285714</v>
      </c>
      <c r="L105">
        <f>AVERAGE(E105:E111)</f>
        <v>2.4428571428571426</v>
      </c>
      <c r="M105">
        <f>AVERAGE(I105:I111)</f>
        <v>1.6857142857142826</v>
      </c>
    </row>
    <row r="106" spans="1:9" ht="12">
      <c r="A106" t="s">
        <v>5</v>
      </c>
      <c r="B106">
        <v>2</v>
      </c>
      <c r="D106">
        <v>5.2</v>
      </c>
      <c r="E106">
        <v>2.4</v>
      </c>
      <c r="G106">
        <v>0.4603</v>
      </c>
      <c r="H106">
        <v>0.4577</v>
      </c>
      <c r="I106">
        <f t="shared" si="4"/>
        <v>2.599999999999991</v>
      </c>
    </row>
    <row r="107" spans="1:9" ht="12">
      <c r="A107" t="s">
        <v>5</v>
      </c>
      <c r="B107">
        <v>2</v>
      </c>
      <c r="D107">
        <v>5.2</v>
      </c>
      <c r="E107">
        <v>2</v>
      </c>
      <c r="G107">
        <v>0.4492</v>
      </c>
      <c r="H107">
        <v>0.4476</v>
      </c>
      <c r="I107">
        <f t="shared" si="4"/>
        <v>1.5999999999999903</v>
      </c>
    </row>
    <row r="108" spans="1:9" ht="12">
      <c r="A108" t="s">
        <v>5</v>
      </c>
      <c r="B108">
        <v>2</v>
      </c>
      <c r="D108">
        <v>5.5</v>
      </c>
      <c r="E108">
        <v>2.8</v>
      </c>
      <c r="G108">
        <v>0.456</v>
      </c>
      <c r="H108">
        <v>0.4542</v>
      </c>
      <c r="I108">
        <f t="shared" si="4"/>
        <v>1.8000000000000238</v>
      </c>
    </row>
    <row r="109" spans="1:9" ht="12">
      <c r="A109" t="s">
        <v>5</v>
      </c>
      <c r="B109">
        <v>2</v>
      </c>
      <c r="D109">
        <v>6</v>
      </c>
      <c r="E109">
        <v>2.2</v>
      </c>
      <c r="G109">
        <v>0.3929</v>
      </c>
      <c r="H109">
        <v>0.3915</v>
      </c>
      <c r="I109">
        <f t="shared" si="4"/>
        <v>1.4000000000000123</v>
      </c>
    </row>
    <row r="110" spans="1:9" ht="12">
      <c r="A110" t="s">
        <v>5</v>
      </c>
      <c r="B110">
        <v>2</v>
      </c>
      <c r="D110">
        <v>5.5</v>
      </c>
      <c r="E110">
        <v>2.6</v>
      </c>
      <c r="G110">
        <v>0.4016</v>
      </c>
      <c r="H110">
        <v>0.3995</v>
      </c>
      <c r="I110">
        <f t="shared" si="4"/>
        <v>2.0999999999999908</v>
      </c>
    </row>
    <row r="111" spans="1:9" ht="12">
      <c r="A111" t="s">
        <v>5</v>
      </c>
      <c r="B111">
        <v>2</v>
      </c>
      <c r="D111">
        <v>4.1</v>
      </c>
      <c r="E111">
        <v>2.3</v>
      </c>
      <c r="G111">
        <v>0.4523</v>
      </c>
      <c r="H111">
        <v>0.4516</v>
      </c>
      <c r="I111">
        <f t="shared" si="4"/>
        <v>0.6999999999999784</v>
      </c>
    </row>
    <row r="112" spans="1:13" ht="12">
      <c r="A112" t="s">
        <v>5</v>
      </c>
      <c r="B112">
        <v>3</v>
      </c>
      <c r="D112">
        <v>4</v>
      </c>
      <c r="E112">
        <v>3</v>
      </c>
      <c r="G112">
        <v>0.4347</v>
      </c>
      <c r="H112">
        <v>0.4331</v>
      </c>
      <c r="I112">
        <f t="shared" si="4"/>
        <v>1.5999999999999903</v>
      </c>
      <c r="K112">
        <f>AVERAGE(D112:D118)</f>
        <v>5.1</v>
      </c>
      <c r="L112">
        <f>AVERAGE(E112:E118)</f>
        <v>2.4166666666666665</v>
      </c>
      <c r="M112">
        <f>AVERAGE(I112:I118)</f>
        <v>1.783333333333322</v>
      </c>
    </row>
    <row r="113" spans="1:9" ht="12">
      <c r="A113" t="s">
        <v>5</v>
      </c>
      <c r="B113">
        <v>3</v>
      </c>
      <c r="D113">
        <v>5.7</v>
      </c>
      <c r="E113">
        <v>3</v>
      </c>
      <c r="G113">
        <v>0.443</v>
      </c>
      <c r="H113">
        <v>0.442</v>
      </c>
      <c r="I113">
        <f t="shared" si="4"/>
        <v>1.0000000000000009</v>
      </c>
    </row>
    <row r="114" spans="1:9" ht="12">
      <c r="A114" t="s">
        <v>5</v>
      </c>
      <c r="B114">
        <v>3</v>
      </c>
      <c r="D114">
        <v>5.1</v>
      </c>
      <c r="E114">
        <v>2.2</v>
      </c>
      <c r="G114">
        <v>0.4372</v>
      </c>
      <c r="H114">
        <v>0.4353</v>
      </c>
      <c r="I114">
        <f t="shared" si="4"/>
        <v>1.8999999999999573</v>
      </c>
    </row>
    <row r="115" spans="1:9" ht="12">
      <c r="A115" t="s">
        <v>5</v>
      </c>
      <c r="B115">
        <v>3</v>
      </c>
      <c r="D115">
        <v>7</v>
      </c>
      <c r="E115">
        <v>2</v>
      </c>
      <c r="G115">
        <v>0.4288</v>
      </c>
      <c r="H115">
        <v>0.4269</v>
      </c>
      <c r="I115">
        <f t="shared" si="4"/>
        <v>1.9000000000000128</v>
      </c>
    </row>
    <row r="116" spans="1:9" ht="12">
      <c r="A116" t="s">
        <v>5</v>
      </c>
      <c r="B116">
        <v>3</v>
      </c>
      <c r="D116">
        <v>4</v>
      </c>
      <c r="E116">
        <v>2.3</v>
      </c>
      <c r="G116">
        <v>0.4567</v>
      </c>
      <c r="H116">
        <v>0.455</v>
      </c>
      <c r="I116">
        <f t="shared" si="4"/>
        <v>1.6999999999999793</v>
      </c>
    </row>
    <row r="117" spans="1:9" ht="12">
      <c r="A117" t="s">
        <v>5</v>
      </c>
      <c r="B117">
        <v>3</v>
      </c>
      <c r="D117">
        <v>4.8</v>
      </c>
      <c r="E117">
        <v>2</v>
      </c>
      <c r="G117">
        <v>0.4501</v>
      </c>
      <c r="H117">
        <v>0.4475</v>
      </c>
      <c r="I117">
        <f t="shared" si="4"/>
        <v>2.599999999999991</v>
      </c>
    </row>
    <row r="118" spans="1:2" ht="12">
      <c r="A118" t="s">
        <v>5</v>
      </c>
      <c r="B118">
        <v>3</v>
      </c>
    </row>
    <row r="119" spans="1:13" ht="12">
      <c r="A119" t="s">
        <v>17</v>
      </c>
      <c r="B119">
        <v>1</v>
      </c>
      <c r="D119">
        <v>6</v>
      </c>
      <c r="E119">
        <v>2.1</v>
      </c>
      <c r="G119">
        <v>0.4367</v>
      </c>
      <c r="H119">
        <v>0.4341</v>
      </c>
      <c r="I119">
        <f t="shared" si="4"/>
        <v>2.599999999999991</v>
      </c>
      <c r="K119">
        <f>AVERAGE(D119:D125)</f>
        <v>5.242857142857143</v>
      </c>
      <c r="L119">
        <f>AVERAGE(E119:E125)</f>
        <v>2.5428571428571423</v>
      </c>
      <c r="M119">
        <f>AVERAGE(I119:I125)</f>
        <v>2.4142857142857017</v>
      </c>
    </row>
    <row r="120" spans="1:9" ht="12">
      <c r="A120" t="s">
        <v>17</v>
      </c>
      <c r="B120">
        <v>1</v>
      </c>
      <c r="D120">
        <v>5.1</v>
      </c>
      <c r="E120">
        <v>2.7</v>
      </c>
      <c r="G120">
        <v>0.4321</v>
      </c>
      <c r="H120">
        <v>0.4299</v>
      </c>
      <c r="I120">
        <f t="shared" si="4"/>
        <v>2.1999999999999797</v>
      </c>
    </row>
    <row r="121" spans="1:9" ht="12">
      <c r="A121" t="s">
        <v>17</v>
      </c>
      <c r="B121">
        <v>1</v>
      </c>
      <c r="D121">
        <v>5.5</v>
      </c>
      <c r="E121">
        <v>2.1</v>
      </c>
      <c r="G121">
        <v>0.4386</v>
      </c>
      <c r="H121">
        <v>0.4361</v>
      </c>
      <c r="I121">
        <f t="shared" si="4"/>
        <v>2.500000000000002</v>
      </c>
    </row>
    <row r="122" spans="1:9" ht="12">
      <c r="A122" t="s">
        <v>17</v>
      </c>
      <c r="B122">
        <v>1</v>
      </c>
      <c r="D122">
        <v>4.5</v>
      </c>
      <c r="E122">
        <v>2.5</v>
      </c>
      <c r="G122">
        <v>0.4373</v>
      </c>
      <c r="H122">
        <v>0.4348</v>
      </c>
      <c r="I122">
        <f t="shared" si="4"/>
        <v>2.500000000000002</v>
      </c>
    </row>
    <row r="123" spans="1:9" ht="12">
      <c r="A123" t="s">
        <v>17</v>
      </c>
      <c r="B123">
        <v>1</v>
      </c>
      <c r="D123">
        <v>5.2</v>
      </c>
      <c r="E123">
        <v>2.3</v>
      </c>
      <c r="G123">
        <v>0.4376</v>
      </c>
      <c r="H123">
        <v>0.4353</v>
      </c>
      <c r="I123">
        <f t="shared" si="4"/>
        <v>2.2999999999999687</v>
      </c>
    </row>
    <row r="124" spans="1:9" ht="12">
      <c r="A124" t="s">
        <v>17</v>
      </c>
      <c r="B124">
        <v>1</v>
      </c>
      <c r="D124">
        <v>5.2</v>
      </c>
      <c r="E124">
        <v>2.6</v>
      </c>
      <c r="G124">
        <v>0.4417</v>
      </c>
      <c r="H124">
        <v>0.439</v>
      </c>
      <c r="I124">
        <f t="shared" si="4"/>
        <v>2.69999999999998</v>
      </c>
    </row>
    <row r="125" spans="1:9" ht="12">
      <c r="A125" t="s">
        <v>17</v>
      </c>
      <c r="B125">
        <v>1</v>
      </c>
      <c r="D125">
        <v>5.2</v>
      </c>
      <c r="E125">
        <v>3.5</v>
      </c>
      <c r="G125">
        <v>0.4309</v>
      </c>
      <c r="H125">
        <v>0.4288</v>
      </c>
      <c r="I125">
        <f t="shared" si="4"/>
        <v>2.0999999999999908</v>
      </c>
    </row>
    <row r="126" spans="1:13" ht="12">
      <c r="A126" t="s">
        <v>17</v>
      </c>
      <c r="B126">
        <v>2</v>
      </c>
      <c r="D126">
        <v>5</v>
      </c>
      <c r="E126">
        <v>2.5</v>
      </c>
      <c r="G126">
        <v>0.446</v>
      </c>
      <c r="H126">
        <v>0.4438</v>
      </c>
      <c r="I126">
        <f t="shared" si="4"/>
        <v>2.2000000000000353</v>
      </c>
      <c r="K126">
        <f>AVERAGE(D126:D132)</f>
        <v>5.614285714285714</v>
      </c>
      <c r="L126">
        <f>AVERAGE(E126:E132)</f>
        <v>2.414285714285714</v>
      </c>
      <c r="M126">
        <f>AVERAGE(I126:I132)</f>
        <v>2.3285714285714256</v>
      </c>
    </row>
    <row r="127" spans="1:9" ht="12">
      <c r="A127" t="s">
        <v>17</v>
      </c>
      <c r="B127">
        <v>2</v>
      </c>
      <c r="D127">
        <v>5.7</v>
      </c>
      <c r="E127">
        <v>2</v>
      </c>
      <c r="G127">
        <v>0.4322</v>
      </c>
      <c r="H127">
        <v>0.4298</v>
      </c>
      <c r="I127">
        <f t="shared" si="4"/>
        <v>2.3999999999999577</v>
      </c>
    </row>
    <row r="128" spans="1:9" ht="12">
      <c r="A128" t="s">
        <v>17</v>
      </c>
      <c r="B128">
        <v>2</v>
      </c>
      <c r="D128">
        <v>6</v>
      </c>
      <c r="E128">
        <v>3</v>
      </c>
      <c r="G128">
        <v>0.4442</v>
      </c>
      <c r="H128">
        <v>0.4417</v>
      </c>
      <c r="I128">
        <f t="shared" si="4"/>
        <v>2.500000000000002</v>
      </c>
    </row>
    <row r="129" spans="1:9" ht="12">
      <c r="A129" t="s">
        <v>17</v>
      </c>
      <c r="B129">
        <v>2</v>
      </c>
      <c r="D129">
        <v>5.1</v>
      </c>
      <c r="E129">
        <v>2.3</v>
      </c>
      <c r="G129">
        <v>0.4355</v>
      </c>
      <c r="H129">
        <v>0.4326</v>
      </c>
      <c r="I129">
        <f t="shared" si="4"/>
        <v>2.9000000000000137</v>
      </c>
    </row>
    <row r="130" spans="1:9" ht="12">
      <c r="A130" t="s">
        <v>17</v>
      </c>
      <c r="B130">
        <v>2</v>
      </c>
      <c r="D130">
        <v>5.5</v>
      </c>
      <c r="E130">
        <v>2.1</v>
      </c>
      <c r="G130">
        <v>0.4278</v>
      </c>
      <c r="H130">
        <v>0.4253</v>
      </c>
      <c r="I130">
        <f t="shared" si="4"/>
        <v>2.500000000000002</v>
      </c>
    </row>
    <row r="131" spans="1:9" ht="12">
      <c r="A131" t="s">
        <v>17</v>
      </c>
      <c r="B131">
        <v>2</v>
      </c>
      <c r="D131">
        <v>6</v>
      </c>
      <c r="E131">
        <v>2</v>
      </c>
      <c r="G131">
        <v>0.4213</v>
      </c>
      <c r="H131">
        <v>0.4192</v>
      </c>
      <c r="I131">
        <f t="shared" si="4"/>
        <v>2.0999999999999908</v>
      </c>
    </row>
    <row r="132" spans="1:9" ht="12">
      <c r="A132" t="s">
        <v>17</v>
      </c>
      <c r="B132">
        <v>2</v>
      </c>
      <c r="D132">
        <v>6</v>
      </c>
      <c r="E132">
        <v>3</v>
      </c>
      <c r="G132">
        <v>0.4557</v>
      </c>
      <c r="H132">
        <v>0.454</v>
      </c>
      <c r="I132">
        <f t="shared" si="4"/>
        <v>1.6999999999999793</v>
      </c>
    </row>
    <row r="133" spans="1:13" ht="12">
      <c r="A133" t="s">
        <v>17</v>
      </c>
      <c r="B133">
        <v>3</v>
      </c>
      <c r="D133">
        <v>5.8</v>
      </c>
      <c r="E133">
        <v>2.1</v>
      </c>
      <c r="G133">
        <v>0.4506</v>
      </c>
      <c r="H133">
        <v>0.4484</v>
      </c>
      <c r="I133">
        <f t="shared" si="4"/>
        <v>2.1999999999999797</v>
      </c>
      <c r="K133">
        <f>AVERAGE(D133:D139)</f>
        <v>5.557142857142857</v>
      </c>
      <c r="L133">
        <f>AVERAGE(E133:E139)</f>
        <v>2.4857142857142853</v>
      </c>
      <c r="M133">
        <f>AVERAGE(I133:I139)</f>
        <v>2.585714285714278</v>
      </c>
    </row>
    <row r="134" spans="1:9" ht="12">
      <c r="A134" t="s">
        <v>17</v>
      </c>
      <c r="B134">
        <v>3</v>
      </c>
      <c r="D134">
        <v>5.5</v>
      </c>
      <c r="E134">
        <v>2</v>
      </c>
      <c r="G134">
        <v>0.4574</v>
      </c>
      <c r="H134">
        <v>0.4545</v>
      </c>
      <c r="I134">
        <f t="shared" si="4"/>
        <v>2.899999999999958</v>
      </c>
    </row>
    <row r="135" spans="1:9" ht="12">
      <c r="A135" t="s">
        <v>17</v>
      </c>
      <c r="B135">
        <v>3</v>
      </c>
      <c r="D135">
        <v>5.5</v>
      </c>
      <c r="E135">
        <v>2.6</v>
      </c>
      <c r="G135">
        <v>0.4445</v>
      </c>
      <c r="H135">
        <v>0.4416</v>
      </c>
      <c r="I135">
        <f t="shared" si="4"/>
        <v>2.9000000000000137</v>
      </c>
    </row>
    <row r="136" spans="1:9" ht="12">
      <c r="A136" t="s">
        <v>17</v>
      </c>
      <c r="B136">
        <v>3</v>
      </c>
      <c r="D136">
        <v>5.2</v>
      </c>
      <c r="E136">
        <v>2.7</v>
      </c>
      <c r="G136">
        <v>0.4168</v>
      </c>
      <c r="H136">
        <v>0.4139</v>
      </c>
      <c r="I136">
        <f t="shared" si="4"/>
        <v>2.9000000000000137</v>
      </c>
    </row>
    <row r="137" spans="1:9" ht="12">
      <c r="A137" t="s">
        <v>17</v>
      </c>
      <c r="B137">
        <v>3</v>
      </c>
      <c r="D137">
        <v>5.7</v>
      </c>
      <c r="E137">
        <v>2.4</v>
      </c>
      <c r="G137">
        <v>0.4423</v>
      </c>
      <c r="H137">
        <v>0.4393</v>
      </c>
      <c r="I137">
        <f t="shared" si="4"/>
        <v>3.0000000000000027</v>
      </c>
    </row>
    <row r="138" spans="1:9" ht="12">
      <c r="A138" t="s">
        <v>17</v>
      </c>
      <c r="B138">
        <v>3</v>
      </c>
      <c r="D138">
        <v>5.6</v>
      </c>
      <c r="E138">
        <v>3</v>
      </c>
      <c r="G138">
        <v>0.4375</v>
      </c>
      <c r="H138">
        <v>0.4353</v>
      </c>
      <c r="I138">
        <f t="shared" si="4"/>
        <v>2.1999999999999797</v>
      </c>
    </row>
    <row r="139" spans="1:9" ht="12">
      <c r="A139" t="s">
        <v>17</v>
      </c>
      <c r="B139">
        <v>3</v>
      </c>
      <c r="D139">
        <v>5.6</v>
      </c>
      <c r="E139">
        <v>2.6</v>
      </c>
      <c r="G139">
        <v>0.4439</v>
      </c>
      <c r="H139">
        <v>0.4419</v>
      </c>
      <c r="I139">
        <f t="shared" si="4"/>
        <v>2.0000000000000018</v>
      </c>
    </row>
    <row r="145" spans="11:13" ht="12">
      <c r="K145" s="2"/>
      <c r="L145" s="2"/>
      <c r="M145" s="2"/>
    </row>
    <row r="146" spans="11:13" ht="12">
      <c r="K146" s="2"/>
      <c r="L146" s="2"/>
      <c r="M146" s="2"/>
    </row>
    <row r="147" spans="11:13" ht="12">
      <c r="K147" s="2"/>
      <c r="L147" s="2"/>
      <c r="M147" s="2"/>
    </row>
    <row r="148" spans="11:13" ht="12">
      <c r="K148" s="2"/>
      <c r="L148" s="2"/>
      <c r="M148" s="2"/>
    </row>
    <row r="149" spans="11:13" ht="12">
      <c r="K149" s="2"/>
      <c r="L149" s="2"/>
      <c r="M149" s="2"/>
    </row>
    <row r="150" spans="11:13" ht="12">
      <c r="K150" s="2"/>
      <c r="L150" s="2"/>
      <c r="M150" s="2"/>
    </row>
    <row r="151" spans="11:13" ht="12">
      <c r="K151" s="2"/>
      <c r="L151" s="2"/>
      <c r="M151" s="2"/>
    </row>
    <row r="152" spans="11:13" ht="12">
      <c r="K152" s="2"/>
      <c r="L152" s="2"/>
      <c r="M152" s="2"/>
    </row>
    <row r="153" spans="11:13" ht="12">
      <c r="K153" s="2"/>
      <c r="L153" s="2"/>
      <c r="M153" s="2"/>
    </row>
    <row r="154" spans="11:13" ht="12">
      <c r="K154" s="2"/>
      <c r="L154" s="2"/>
      <c r="M154" s="2"/>
    </row>
    <row r="155" spans="11:13" ht="12">
      <c r="K155" s="2"/>
      <c r="L155" s="2"/>
      <c r="M155" s="2"/>
    </row>
    <row r="156" spans="11:13" ht="12">
      <c r="K156" s="2"/>
      <c r="L156" s="2"/>
      <c r="M156" s="2"/>
    </row>
    <row r="157" spans="11:13" ht="12">
      <c r="K157" s="2"/>
      <c r="L157" s="2"/>
      <c r="M157" s="2"/>
    </row>
    <row r="158" spans="11:13" ht="12">
      <c r="K158" s="2"/>
      <c r="L158" s="2"/>
      <c r="M158" s="2"/>
    </row>
    <row r="159" spans="11:13" ht="12">
      <c r="K159" s="2"/>
      <c r="L159" s="2"/>
      <c r="M159" s="2"/>
    </row>
    <row r="160" spans="11:13" ht="12">
      <c r="K160" s="2"/>
      <c r="L160" s="2"/>
      <c r="M160" s="2"/>
    </row>
    <row r="161" spans="11:13" ht="12">
      <c r="K161" s="2"/>
      <c r="L161" s="2"/>
      <c r="M161" s="2"/>
    </row>
    <row r="162" spans="11:13" ht="12">
      <c r="K162" s="2"/>
      <c r="L162" s="2"/>
      <c r="M162" s="2"/>
    </row>
    <row r="163" spans="11:13" ht="12">
      <c r="K163" s="2"/>
      <c r="L163" s="2"/>
      <c r="M163" s="2"/>
    </row>
    <row r="164" spans="11:13" ht="12">
      <c r="K164" s="2"/>
      <c r="L164" s="2"/>
      <c r="M164" s="2"/>
    </row>
    <row r="165" spans="11:13" ht="12">
      <c r="K165" s="2"/>
      <c r="L165" s="2"/>
      <c r="M165" s="2"/>
    </row>
    <row r="166" spans="11:13" ht="12">
      <c r="K166" s="2"/>
      <c r="L166" s="2"/>
      <c r="M166" s="2"/>
    </row>
    <row r="167" spans="11:13" ht="12">
      <c r="K167" s="2"/>
      <c r="L167" s="2"/>
      <c r="M16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6"/>
  <sheetViews>
    <sheetView tabSelected="1" zoomScalePageLayoutView="0" workbookViewId="0" topLeftCell="H11">
      <selection activeCell="S28" sqref="S28"/>
    </sheetView>
  </sheetViews>
  <sheetFormatPr defaultColWidth="9.140625" defaultRowHeight="12"/>
  <cols>
    <col min="1" max="1" width="13.28125" style="0" customWidth="1"/>
    <col min="3" max="3" width="2.7109375" style="0" customWidth="1"/>
    <col min="8" max="8" width="2.7109375" style="0" customWidth="1"/>
  </cols>
  <sheetData>
    <row r="2" spans="1:4" ht="12">
      <c r="A2" s="4" t="s">
        <v>89</v>
      </c>
      <c r="D2" t="s">
        <v>68</v>
      </c>
    </row>
    <row r="3" ht="12">
      <c r="A3" t="s">
        <v>0</v>
      </c>
    </row>
    <row r="4" spans="1:16" ht="12">
      <c r="A4" s="4" t="s">
        <v>90</v>
      </c>
      <c r="B4" t="s">
        <v>6</v>
      </c>
      <c r="D4" s="1">
        <v>41575</v>
      </c>
      <c r="E4" s="1">
        <v>41577</v>
      </c>
      <c r="F4" s="1">
        <v>41577</v>
      </c>
      <c r="G4" s="1">
        <v>41579</v>
      </c>
      <c r="H4" s="1"/>
      <c r="I4" s="1">
        <v>41579</v>
      </c>
      <c r="J4" s="1">
        <v>41582</v>
      </c>
      <c r="L4" s="1">
        <v>41582</v>
      </c>
      <c r="M4" s="1">
        <v>41584</v>
      </c>
      <c r="O4" s="1">
        <v>41584</v>
      </c>
      <c r="P4" s="1">
        <v>41585</v>
      </c>
    </row>
    <row r="5" spans="1:16" ht="12">
      <c r="A5" s="4" t="s">
        <v>91</v>
      </c>
      <c r="B5" t="s">
        <v>7</v>
      </c>
      <c r="D5" t="s">
        <v>17</v>
      </c>
      <c r="E5" t="s">
        <v>67</v>
      </c>
      <c r="F5" t="s">
        <v>17</v>
      </c>
      <c r="G5" t="s">
        <v>67</v>
      </c>
      <c r="I5" s="1" t="s">
        <v>17</v>
      </c>
      <c r="J5" t="s">
        <v>67</v>
      </c>
      <c r="L5" t="s">
        <v>17</v>
      </c>
      <c r="M5" t="s">
        <v>67</v>
      </c>
      <c r="O5" t="s">
        <v>17</v>
      </c>
      <c r="P5" s="1" t="s">
        <v>67</v>
      </c>
    </row>
    <row r="7" spans="1:16" ht="12">
      <c r="A7" t="s">
        <v>1</v>
      </c>
      <c r="B7">
        <v>1</v>
      </c>
      <c r="D7">
        <v>2</v>
      </c>
      <c r="E7">
        <v>2</v>
      </c>
      <c r="F7">
        <v>0</v>
      </c>
      <c r="G7">
        <v>0</v>
      </c>
      <c r="I7">
        <v>0</v>
      </c>
      <c r="J7">
        <v>1</v>
      </c>
      <c r="L7">
        <v>0</v>
      </c>
      <c r="M7">
        <v>1</v>
      </c>
      <c r="O7">
        <v>2</v>
      </c>
      <c r="P7">
        <v>1</v>
      </c>
    </row>
    <row r="8" spans="1:16" ht="12">
      <c r="A8" t="s">
        <v>1</v>
      </c>
      <c r="B8">
        <v>2</v>
      </c>
      <c r="D8">
        <v>2</v>
      </c>
      <c r="E8">
        <v>2</v>
      </c>
      <c r="F8">
        <v>0</v>
      </c>
      <c r="G8">
        <v>1</v>
      </c>
      <c r="I8">
        <v>0</v>
      </c>
      <c r="J8">
        <v>1</v>
      </c>
      <c r="L8">
        <v>0</v>
      </c>
      <c r="M8">
        <v>1</v>
      </c>
      <c r="O8">
        <v>2</v>
      </c>
      <c r="P8">
        <v>1</v>
      </c>
    </row>
    <row r="9" spans="1:16" ht="12">
      <c r="A9" t="s">
        <v>1</v>
      </c>
      <c r="B9">
        <v>3</v>
      </c>
      <c r="D9">
        <v>2</v>
      </c>
      <c r="E9">
        <v>2</v>
      </c>
      <c r="F9">
        <v>1</v>
      </c>
      <c r="G9">
        <v>1</v>
      </c>
      <c r="I9">
        <v>1</v>
      </c>
      <c r="J9">
        <v>1</v>
      </c>
      <c r="L9">
        <v>0</v>
      </c>
      <c r="M9">
        <v>1</v>
      </c>
      <c r="O9">
        <v>2</v>
      </c>
      <c r="P9">
        <v>1</v>
      </c>
    </row>
    <row r="10" spans="1:16" ht="12">
      <c r="A10" t="s">
        <v>3</v>
      </c>
      <c r="B10">
        <v>1</v>
      </c>
      <c r="D10">
        <v>33</v>
      </c>
      <c r="E10">
        <v>3</v>
      </c>
      <c r="F10">
        <v>39</v>
      </c>
      <c r="G10">
        <v>1</v>
      </c>
      <c r="I10">
        <v>48</v>
      </c>
      <c r="J10">
        <v>2</v>
      </c>
      <c r="L10">
        <v>35</v>
      </c>
      <c r="M10">
        <v>1</v>
      </c>
      <c r="O10">
        <v>49</v>
      </c>
      <c r="P10">
        <v>2</v>
      </c>
    </row>
    <row r="11" spans="1:16" ht="12">
      <c r="A11" t="s">
        <v>3</v>
      </c>
      <c r="B11">
        <v>2</v>
      </c>
      <c r="D11">
        <v>33</v>
      </c>
      <c r="E11">
        <v>4</v>
      </c>
      <c r="F11">
        <v>44</v>
      </c>
      <c r="G11">
        <v>1</v>
      </c>
      <c r="I11">
        <v>50</v>
      </c>
      <c r="J11">
        <v>2</v>
      </c>
      <c r="L11">
        <v>45</v>
      </c>
      <c r="M11">
        <v>2</v>
      </c>
      <c r="O11">
        <v>49</v>
      </c>
      <c r="P11">
        <v>7</v>
      </c>
    </row>
    <row r="12" spans="1:16" ht="12">
      <c r="A12" t="s">
        <v>3</v>
      </c>
      <c r="B12">
        <v>3</v>
      </c>
      <c r="D12">
        <v>33</v>
      </c>
      <c r="E12">
        <v>3</v>
      </c>
      <c r="F12">
        <v>43</v>
      </c>
      <c r="G12">
        <v>1</v>
      </c>
      <c r="I12">
        <v>49</v>
      </c>
      <c r="J12">
        <v>4</v>
      </c>
      <c r="L12">
        <v>44</v>
      </c>
      <c r="M12">
        <v>2</v>
      </c>
      <c r="O12">
        <v>48</v>
      </c>
      <c r="P12">
        <v>3</v>
      </c>
    </row>
    <row r="13" spans="1:16" ht="12">
      <c r="A13" t="s">
        <v>2</v>
      </c>
      <c r="B13">
        <v>1</v>
      </c>
      <c r="D13">
        <v>102</v>
      </c>
      <c r="E13">
        <v>3</v>
      </c>
      <c r="F13">
        <v>147</v>
      </c>
      <c r="G13">
        <v>24</v>
      </c>
      <c r="I13">
        <v>145</v>
      </c>
      <c r="J13">
        <v>7</v>
      </c>
      <c r="L13">
        <v>133</v>
      </c>
      <c r="M13">
        <v>4</v>
      </c>
      <c r="O13">
        <v>139</v>
      </c>
      <c r="P13">
        <v>76</v>
      </c>
    </row>
    <row r="14" spans="1:16" ht="12">
      <c r="A14" t="s">
        <v>2</v>
      </c>
      <c r="B14">
        <v>2</v>
      </c>
      <c r="D14">
        <v>92</v>
      </c>
      <c r="E14">
        <v>3</v>
      </c>
      <c r="F14">
        <v>136</v>
      </c>
      <c r="G14">
        <v>2</v>
      </c>
      <c r="I14">
        <v>135</v>
      </c>
      <c r="J14">
        <v>4</v>
      </c>
      <c r="L14">
        <v>129</v>
      </c>
      <c r="M14">
        <v>2</v>
      </c>
      <c r="O14">
        <v>148</v>
      </c>
      <c r="P14">
        <v>44</v>
      </c>
    </row>
    <row r="15" spans="1:16" ht="12">
      <c r="A15" t="s">
        <v>2</v>
      </c>
      <c r="B15">
        <v>3</v>
      </c>
      <c r="D15">
        <v>96</v>
      </c>
      <c r="E15">
        <v>3</v>
      </c>
      <c r="F15">
        <v>131</v>
      </c>
      <c r="G15">
        <v>3</v>
      </c>
      <c r="I15">
        <v>147</v>
      </c>
      <c r="J15">
        <v>8</v>
      </c>
      <c r="L15">
        <v>136</v>
      </c>
      <c r="M15">
        <v>13</v>
      </c>
      <c r="O15">
        <v>152</v>
      </c>
      <c r="P15">
        <v>77</v>
      </c>
    </row>
    <row r="16" spans="1:16" ht="12">
      <c r="A16" t="s">
        <v>4</v>
      </c>
      <c r="B16">
        <v>1</v>
      </c>
      <c r="D16">
        <v>281</v>
      </c>
      <c r="E16">
        <v>247</v>
      </c>
      <c r="F16">
        <v>397</v>
      </c>
      <c r="G16">
        <v>361</v>
      </c>
      <c r="I16">
        <v>384</v>
      </c>
      <c r="J16">
        <v>218</v>
      </c>
      <c r="L16">
        <v>427</v>
      </c>
      <c r="M16">
        <v>76</v>
      </c>
      <c r="O16">
        <v>442</v>
      </c>
      <c r="P16">
        <v>347</v>
      </c>
    </row>
    <row r="17" spans="1:16" ht="12">
      <c r="A17" t="s">
        <v>4</v>
      </c>
      <c r="B17">
        <v>2</v>
      </c>
      <c r="D17">
        <v>291</v>
      </c>
      <c r="E17">
        <v>275</v>
      </c>
      <c r="F17">
        <v>385</v>
      </c>
      <c r="G17">
        <v>355</v>
      </c>
      <c r="I17">
        <v>388</v>
      </c>
      <c r="J17">
        <v>206</v>
      </c>
      <c r="L17">
        <v>440</v>
      </c>
      <c r="M17">
        <v>197</v>
      </c>
      <c r="O17">
        <v>420</v>
      </c>
      <c r="P17">
        <v>338</v>
      </c>
    </row>
    <row r="18" spans="1:16" ht="12">
      <c r="A18" t="s">
        <v>4</v>
      </c>
      <c r="B18">
        <v>3</v>
      </c>
      <c r="D18">
        <v>306</v>
      </c>
      <c r="E18">
        <v>258</v>
      </c>
      <c r="F18">
        <v>422</v>
      </c>
      <c r="G18">
        <v>383</v>
      </c>
      <c r="I18">
        <v>493</v>
      </c>
      <c r="J18">
        <v>267</v>
      </c>
      <c r="L18">
        <v>448</v>
      </c>
      <c r="M18">
        <v>110</v>
      </c>
      <c r="O18">
        <v>433</v>
      </c>
      <c r="P18">
        <v>330</v>
      </c>
    </row>
    <row r="19" spans="1:16" ht="12">
      <c r="A19" t="s">
        <v>5</v>
      </c>
      <c r="B19">
        <v>1</v>
      </c>
      <c r="D19">
        <f>467*2</f>
        <v>934</v>
      </c>
      <c r="E19">
        <f>499*2</f>
        <v>998</v>
      </c>
      <c r="F19">
        <f>637*2</f>
        <v>1274</v>
      </c>
      <c r="G19">
        <f>588*2</f>
        <v>1176</v>
      </c>
      <c r="I19">
        <f>656*2</f>
        <v>1312</v>
      </c>
      <c r="J19">
        <f>399*2</f>
        <v>798</v>
      </c>
      <c r="L19">
        <f>664*2</f>
        <v>1328</v>
      </c>
      <c r="M19">
        <f>261*2</f>
        <v>522</v>
      </c>
      <c r="O19">
        <f>674*2</f>
        <v>1348</v>
      </c>
      <c r="P19">
        <f>561*2</f>
        <v>1122</v>
      </c>
    </row>
    <row r="20" spans="1:16" ht="12">
      <c r="A20" t="s">
        <v>5</v>
      </c>
      <c r="B20">
        <v>2</v>
      </c>
      <c r="D20">
        <f>527*2</f>
        <v>1054</v>
      </c>
      <c r="E20">
        <f>501*2</f>
        <v>1002</v>
      </c>
      <c r="F20">
        <f>597*2</f>
        <v>1194</v>
      </c>
      <c r="G20">
        <f>528*2</f>
        <v>1056</v>
      </c>
      <c r="I20">
        <f>668*2</f>
        <v>1336</v>
      </c>
      <c r="J20">
        <f>298*2</f>
        <v>596</v>
      </c>
      <c r="L20">
        <f>704*2</f>
        <v>1408</v>
      </c>
      <c r="M20">
        <f>280*2</f>
        <v>560</v>
      </c>
      <c r="O20">
        <f>684*2</f>
        <v>1368</v>
      </c>
      <c r="P20">
        <f>554*2</f>
        <v>1108</v>
      </c>
    </row>
    <row r="21" spans="1:16" ht="12">
      <c r="A21" t="s">
        <v>5</v>
      </c>
      <c r="B21">
        <v>3</v>
      </c>
      <c r="D21">
        <f>510*2</f>
        <v>1020</v>
      </c>
      <c r="E21">
        <f>513*2</f>
        <v>1026</v>
      </c>
      <c r="F21">
        <f>690*2</f>
        <v>1380</v>
      </c>
      <c r="G21">
        <f>588*2</f>
        <v>1176</v>
      </c>
      <c r="I21">
        <f>668*2</f>
        <v>1336</v>
      </c>
      <c r="J21">
        <f>238*2</f>
        <v>476</v>
      </c>
      <c r="L21">
        <f>624*2</f>
        <v>1248</v>
      </c>
      <c r="M21">
        <f>275*2</f>
        <v>550</v>
      </c>
      <c r="O21">
        <f>616*2</f>
        <v>1232</v>
      </c>
      <c r="P21">
        <f>330*2</f>
        <v>660</v>
      </c>
    </row>
    <row r="24" spans="1:4" ht="12">
      <c r="A24" s="4" t="s">
        <v>89</v>
      </c>
      <c r="D24" t="s">
        <v>69</v>
      </c>
    </row>
    <row r="25" ht="12">
      <c r="A25" t="s">
        <v>0</v>
      </c>
    </row>
    <row r="26" spans="1:16" ht="12">
      <c r="A26" s="4" t="s">
        <v>90</v>
      </c>
      <c r="B26" t="s">
        <v>6</v>
      </c>
      <c r="D26" s="1">
        <v>41575</v>
      </c>
      <c r="E26" s="1">
        <v>41577</v>
      </c>
      <c r="F26" s="1">
        <v>41577</v>
      </c>
      <c r="G26" s="1">
        <v>41579</v>
      </c>
      <c r="H26" s="1"/>
      <c r="I26" s="1">
        <v>41579</v>
      </c>
      <c r="J26" s="1">
        <v>41582</v>
      </c>
      <c r="L26" s="1">
        <v>41582</v>
      </c>
      <c r="M26" s="1">
        <v>41584</v>
      </c>
      <c r="O26" s="1">
        <v>41584</v>
      </c>
      <c r="P26" s="1">
        <v>41585</v>
      </c>
    </row>
    <row r="27" spans="1:16" ht="12">
      <c r="A27" s="4" t="s">
        <v>91</v>
      </c>
      <c r="B27" t="s">
        <v>7</v>
      </c>
      <c r="D27" t="s">
        <v>17</v>
      </c>
      <c r="E27" t="s">
        <v>67</v>
      </c>
      <c r="F27" t="s">
        <v>17</v>
      </c>
      <c r="G27" t="s">
        <v>67</v>
      </c>
      <c r="I27" s="1" t="s">
        <v>17</v>
      </c>
      <c r="J27" t="s">
        <v>67</v>
      </c>
      <c r="L27" t="s">
        <v>17</v>
      </c>
      <c r="M27" t="s">
        <v>67</v>
      </c>
      <c r="O27" t="s">
        <v>17</v>
      </c>
      <c r="P27" s="1" t="s">
        <v>67</v>
      </c>
    </row>
    <row r="29" spans="1:16" ht="12">
      <c r="A29" t="s">
        <v>1</v>
      </c>
      <c r="B29">
        <v>1</v>
      </c>
      <c r="D29" s="2">
        <f>(D7*2.5)/32</f>
        <v>0.15625</v>
      </c>
      <c r="E29" s="2">
        <f>(E7*2.5)/32</f>
        <v>0.15625</v>
      </c>
      <c r="F29" s="2">
        <f>(F7*2.5)/32</f>
        <v>0</v>
      </c>
      <c r="G29" s="2">
        <f>(G7*2.5)/32</f>
        <v>0</v>
      </c>
      <c r="I29" s="2">
        <f aca="true" t="shared" si="0" ref="I29:J43">(I7*2.5)/32</f>
        <v>0</v>
      </c>
      <c r="J29" s="2">
        <f t="shared" si="0"/>
        <v>0.078125</v>
      </c>
      <c r="L29" s="2">
        <f aca="true" t="shared" si="1" ref="L29:M43">(L7*2.5)/32</f>
        <v>0</v>
      </c>
      <c r="M29" s="2">
        <f t="shared" si="1"/>
        <v>0.078125</v>
      </c>
      <c r="O29" s="2">
        <f aca="true" t="shared" si="2" ref="O29:P43">(O7*2.5)/32</f>
        <v>0.15625</v>
      </c>
      <c r="P29" s="2">
        <f t="shared" si="2"/>
        <v>0.078125</v>
      </c>
    </row>
    <row r="30" spans="1:16" ht="12">
      <c r="A30" t="s">
        <v>1</v>
      </c>
      <c r="B30">
        <v>2</v>
      </c>
      <c r="D30" s="2">
        <f aca="true" t="shared" si="3" ref="D30:E43">(D8*2.5)/32</f>
        <v>0.15625</v>
      </c>
      <c r="E30" s="2">
        <f t="shared" si="3"/>
        <v>0.15625</v>
      </c>
      <c r="F30" s="2">
        <f aca="true" t="shared" si="4" ref="F30:G43">(F8*2.5)/32</f>
        <v>0</v>
      </c>
      <c r="G30" s="2">
        <f t="shared" si="4"/>
        <v>0.078125</v>
      </c>
      <c r="I30" s="2">
        <f t="shared" si="0"/>
        <v>0</v>
      </c>
      <c r="J30" s="2">
        <f t="shared" si="0"/>
        <v>0.078125</v>
      </c>
      <c r="L30" s="2">
        <f t="shared" si="1"/>
        <v>0</v>
      </c>
      <c r="M30" s="2">
        <f t="shared" si="1"/>
        <v>0.078125</v>
      </c>
      <c r="O30" s="2">
        <f t="shared" si="2"/>
        <v>0.15625</v>
      </c>
      <c r="P30" s="2">
        <f t="shared" si="2"/>
        <v>0.078125</v>
      </c>
    </row>
    <row r="31" spans="1:16" ht="12">
      <c r="A31" t="s">
        <v>1</v>
      </c>
      <c r="B31">
        <v>3</v>
      </c>
      <c r="D31" s="2">
        <f t="shared" si="3"/>
        <v>0.15625</v>
      </c>
      <c r="E31" s="2">
        <f t="shared" si="3"/>
        <v>0.15625</v>
      </c>
      <c r="F31" s="2">
        <f t="shared" si="4"/>
        <v>0.078125</v>
      </c>
      <c r="G31" s="2">
        <f t="shared" si="4"/>
        <v>0.078125</v>
      </c>
      <c r="I31" s="2">
        <f t="shared" si="0"/>
        <v>0.078125</v>
      </c>
      <c r="J31" s="2">
        <f t="shared" si="0"/>
        <v>0.078125</v>
      </c>
      <c r="L31" s="2">
        <f t="shared" si="1"/>
        <v>0</v>
      </c>
      <c r="M31" s="2">
        <f t="shared" si="1"/>
        <v>0.078125</v>
      </c>
      <c r="O31" s="2">
        <f t="shared" si="2"/>
        <v>0.15625</v>
      </c>
      <c r="P31" s="2">
        <f t="shared" si="2"/>
        <v>0.078125</v>
      </c>
    </row>
    <row r="32" spans="1:16" ht="12">
      <c r="A32" t="s">
        <v>3</v>
      </c>
      <c r="B32">
        <v>1</v>
      </c>
      <c r="D32" s="2">
        <f t="shared" si="3"/>
        <v>2.578125</v>
      </c>
      <c r="E32" s="2">
        <f t="shared" si="3"/>
        <v>0.234375</v>
      </c>
      <c r="F32" s="2">
        <f t="shared" si="4"/>
        <v>3.046875</v>
      </c>
      <c r="G32" s="2">
        <f t="shared" si="4"/>
        <v>0.078125</v>
      </c>
      <c r="I32" s="2">
        <f t="shared" si="0"/>
        <v>3.75</v>
      </c>
      <c r="J32" s="2">
        <f t="shared" si="0"/>
        <v>0.15625</v>
      </c>
      <c r="L32" s="2">
        <f t="shared" si="1"/>
        <v>2.734375</v>
      </c>
      <c r="M32" s="2">
        <f t="shared" si="1"/>
        <v>0.078125</v>
      </c>
      <c r="O32" s="2">
        <f t="shared" si="2"/>
        <v>3.828125</v>
      </c>
      <c r="P32" s="2">
        <f t="shared" si="2"/>
        <v>0.15625</v>
      </c>
    </row>
    <row r="33" spans="1:16" ht="12">
      <c r="A33" t="s">
        <v>3</v>
      </c>
      <c r="B33">
        <v>2</v>
      </c>
      <c r="D33" s="2">
        <f t="shared" si="3"/>
        <v>2.578125</v>
      </c>
      <c r="E33" s="2">
        <f t="shared" si="3"/>
        <v>0.3125</v>
      </c>
      <c r="F33" s="2">
        <f t="shared" si="4"/>
        <v>3.4375</v>
      </c>
      <c r="G33" s="2">
        <f t="shared" si="4"/>
        <v>0.078125</v>
      </c>
      <c r="I33" s="2">
        <f t="shared" si="0"/>
        <v>3.90625</v>
      </c>
      <c r="J33" s="2">
        <f t="shared" si="0"/>
        <v>0.15625</v>
      </c>
      <c r="L33" s="2">
        <f t="shared" si="1"/>
        <v>3.515625</v>
      </c>
      <c r="M33" s="2">
        <f t="shared" si="1"/>
        <v>0.15625</v>
      </c>
      <c r="O33" s="2">
        <f t="shared" si="2"/>
        <v>3.828125</v>
      </c>
      <c r="P33" s="2">
        <f t="shared" si="2"/>
        <v>0.546875</v>
      </c>
    </row>
    <row r="34" spans="1:16" ht="12">
      <c r="A34" t="s">
        <v>3</v>
      </c>
      <c r="B34">
        <v>3</v>
      </c>
      <c r="D34" s="2">
        <f t="shared" si="3"/>
        <v>2.578125</v>
      </c>
      <c r="E34" s="2">
        <f t="shared" si="3"/>
        <v>0.234375</v>
      </c>
      <c r="F34" s="2">
        <f t="shared" si="4"/>
        <v>3.359375</v>
      </c>
      <c r="G34" s="2">
        <f t="shared" si="4"/>
        <v>0.078125</v>
      </c>
      <c r="I34" s="2">
        <f t="shared" si="0"/>
        <v>3.828125</v>
      </c>
      <c r="J34" s="2">
        <f t="shared" si="0"/>
        <v>0.3125</v>
      </c>
      <c r="L34" s="2">
        <f t="shared" si="1"/>
        <v>3.4375</v>
      </c>
      <c r="M34" s="2">
        <f t="shared" si="1"/>
        <v>0.15625</v>
      </c>
      <c r="O34" s="2">
        <f t="shared" si="2"/>
        <v>3.75</v>
      </c>
      <c r="P34" s="2">
        <f t="shared" si="2"/>
        <v>0.234375</v>
      </c>
    </row>
    <row r="35" spans="1:16" ht="12">
      <c r="A35" t="s">
        <v>2</v>
      </c>
      <c r="B35">
        <v>1</v>
      </c>
      <c r="D35" s="2">
        <f t="shared" si="3"/>
        <v>7.96875</v>
      </c>
      <c r="E35" s="2">
        <f t="shared" si="3"/>
        <v>0.234375</v>
      </c>
      <c r="F35" s="2">
        <f t="shared" si="4"/>
        <v>11.484375</v>
      </c>
      <c r="G35" s="2">
        <f t="shared" si="4"/>
        <v>1.875</v>
      </c>
      <c r="I35" s="2">
        <f t="shared" si="0"/>
        <v>11.328125</v>
      </c>
      <c r="J35" s="2">
        <f t="shared" si="0"/>
        <v>0.546875</v>
      </c>
      <c r="L35" s="2">
        <f t="shared" si="1"/>
        <v>10.390625</v>
      </c>
      <c r="M35" s="2">
        <f t="shared" si="1"/>
        <v>0.3125</v>
      </c>
      <c r="O35" s="2">
        <f t="shared" si="2"/>
        <v>10.859375</v>
      </c>
      <c r="P35" s="2">
        <f t="shared" si="2"/>
        <v>5.9375</v>
      </c>
    </row>
    <row r="36" spans="1:16" ht="12">
      <c r="A36" t="s">
        <v>2</v>
      </c>
      <c r="B36">
        <v>2</v>
      </c>
      <c r="D36" s="2">
        <f t="shared" si="3"/>
        <v>7.1875</v>
      </c>
      <c r="E36" s="2">
        <f t="shared" si="3"/>
        <v>0.234375</v>
      </c>
      <c r="F36" s="2">
        <f t="shared" si="4"/>
        <v>10.625</v>
      </c>
      <c r="G36" s="2">
        <f t="shared" si="4"/>
        <v>0.15625</v>
      </c>
      <c r="I36" s="2">
        <f t="shared" si="0"/>
        <v>10.546875</v>
      </c>
      <c r="J36" s="2">
        <f t="shared" si="0"/>
        <v>0.3125</v>
      </c>
      <c r="L36" s="2">
        <f t="shared" si="1"/>
        <v>10.078125</v>
      </c>
      <c r="M36" s="2">
        <f t="shared" si="1"/>
        <v>0.15625</v>
      </c>
      <c r="O36" s="2">
        <f t="shared" si="2"/>
        <v>11.5625</v>
      </c>
      <c r="P36" s="2">
        <f t="shared" si="2"/>
        <v>3.4375</v>
      </c>
    </row>
    <row r="37" spans="1:16" ht="12">
      <c r="A37" t="s">
        <v>2</v>
      </c>
      <c r="B37">
        <v>3</v>
      </c>
      <c r="D37" s="2">
        <f t="shared" si="3"/>
        <v>7.5</v>
      </c>
      <c r="E37" s="2">
        <f t="shared" si="3"/>
        <v>0.234375</v>
      </c>
      <c r="F37" s="2">
        <f t="shared" si="4"/>
        <v>10.234375</v>
      </c>
      <c r="G37" s="2">
        <f t="shared" si="4"/>
        <v>0.234375</v>
      </c>
      <c r="I37" s="2">
        <f t="shared" si="0"/>
        <v>11.484375</v>
      </c>
      <c r="J37" s="2">
        <f t="shared" si="0"/>
        <v>0.625</v>
      </c>
      <c r="L37" s="2">
        <f t="shared" si="1"/>
        <v>10.625</v>
      </c>
      <c r="M37" s="2">
        <f t="shared" si="1"/>
        <v>1.015625</v>
      </c>
      <c r="O37" s="2">
        <f t="shared" si="2"/>
        <v>11.875</v>
      </c>
      <c r="P37" s="2">
        <f t="shared" si="2"/>
        <v>6.015625</v>
      </c>
    </row>
    <row r="38" spans="1:16" ht="12">
      <c r="A38" t="s">
        <v>4</v>
      </c>
      <c r="B38">
        <v>1</v>
      </c>
      <c r="D38" s="2">
        <f t="shared" si="3"/>
        <v>21.953125</v>
      </c>
      <c r="E38" s="2">
        <f t="shared" si="3"/>
        <v>19.296875</v>
      </c>
      <c r="F38" s="2">
        <f t="shared" si="4"/>
        <v>31.015625</v>
      </c>
      <c r="G38" s="2">
        <f t="shared" si="4"/>
        <v>28.203125</v>
      </c>
      <c r="I38" s="2">
        <f t="shared" si="0"/>
        <v>30</v>
      </c>
      <c r="J38" s="2">
        <f t="shared" si="0"/>
        <v>17.03125</v>
      </c>
      <c r="L38" s="2">
        <f t="shared" si="1"/>
        <v>33.359375</v>
      </c>
      <c r="M38" s="2">
        <f t="shared" si="1"/>
        <v>5.9375</v>
      </c>
      <c r="O38" s="2">
        <f t="shared" si="2"/>
        <v>34.53125</v>
      </c>
      <c r="P38" s="2">
        <f t="shared" si="2"/>
        <v>27.109375</v>
      </c>
    </row>
    <row r="39" spans="1:16" ht="12">
      <c r="A39" t="s">
        <v>4</v>
      </c>
      <c r="B39">
        <v>2</v>
      </c>
      <c r="D39" s="2">
        <f t="shared" si="3"/>
        <v>22.734375</v>
      </c>
      <c r="E39" s="2">
        <f t="shared" si="3"/>
        <v>21.484375</v>
      </c>
      <c r="F39" s="2">
        <f t="shared" si="4"/>
        <v>30.078125</v>
      </c>
      <c r="G39" s="2">
        <f t="shared" si="4"/>
        <v>27.734375</v>
      </c>
      <c r="I39" s="2">
        <f t="shared" si="0"/>
        <v>30.3125</v>
      </c>
      <c r="J39" s="2">
        <f t="shared" si="0"/>
        <v>16.09375</v>
      </c>
      <c r="L39" s="2">
        <f t="shared" si="1"/>
        <v>34.375</v>
      </c>
      <c r="M39" s="2">
        <f t="shared" si="1"/>
        <v>15.390625</v>
      </c>
      <c r="O39" s="2">
        <f t="shared" si="2"/>
        <v>32.8125</v>
      </c>
      <c r="P39" s="2">
        <f t="shared" si="2"/>
        <v>26.40625</v>
      </c>
    </row>
    <row r="40" spans="1:16" ht="12">
      <c r="A40" t="s">
        <v>4</v>
      </c>
      <c r="B40">
        <v>3</v>
      </c>
      <c r="D40" s="2">
        <f t="shared" si="3"/>
        <v>23.90625</v>
      </c>
      <c r="E40" s="2">
        <f t="shared" si="3"/>
        <v>20.15625</v>
      </c>
      <c r="F40" s="2">
        <f t="shared" si="4"/>
        <v>32.96875</v>
      </c>
      <c r="G40" s="2">
        <f t="shared" si="4"/>
        <v>29.921875</v>
      </c>
      <c r="I40" s="2">
        <f t="shared" si="0"/>
        <v>38.515625</v>
      </c>
      <c r="J40" s="2">
        <f t="shared" si="0"/>
        <v>20.859375</v>
      </c>
      <c r="L40" s="2">
        <f t="shared" si="1"/>
        <v>35</v>
      </c>
      <c r="M40" s="2">
        <f t="shared" si="1"/>
        <v>8.59375</v>
      </c>
      <c r="O40" s="2">
        <f t="shared" si="2"/>
        <v>33.828125</v>
      </c>
      <c r="P40" s="2">
        <f t="shared" si="2"/>
        <v>25.78125</v>
      </c>
    </row>
    <row r="41" spans="1:16" ht="12">
      <c r="A41" t="s">
        <v>5</v>
      </c>
      <c r="B41">
        <v>1</v>
      </c>
      <c r="D41" s="2">
        <f t="shared" si="3"/>
        <v>72.96875</v>
      </c>
      <c r="E41" s="2">
        <f t="shared" si="3"/>
        <v>77.96875</v>
      </c>
      <c r="F41" s="2">
        <f t="shared" si="4"/>
        <v>99.53125</v>
      </c>
      <c r="G41" s="2">
        <f t="shared" si="4"/>
        <v>91.875</v>
      </c>
      <c r="I41" s="2">
        <f t="shared" si="0"/>
        <v>102.5</v>
      </c>
      <c r="J41" s="2">
        <f t="shared" si="0"/>
        <v>62.34375</v>
      </c>
      <c r="L41" s="2">
        <f t="shared" si="1"/>
        <v>103.75</v>
      </c>
      <c r="M41" s="2">
        <f t="shared" si="1"/>
        <v>40.78125</v>
      </c>
      <c r="O41" s="2">
        <f t="shared" si="2"/>
        <v>105.3125</v>
      </c>
      <c r="P41" s="2">
        <f t="shared" si="2"/>
        <v>87.65625</v>
      </c>
    </row>
    <row r="42" spans="1:16" ht="12">
      <c r="A42" t="s">
        <v>5</v>
      </c>
      <c r="B42">
        <v>2</v>
      </c>
      <c r="D42" s="2">
        <f t="shared" si="3"/>
        <v>82.34375</v>
      </c>
      <c r="E42" s="2">
        <f t="shared" si="3"/>
        <v>78.28125</v>
      </c>
      <c r="F42" s="2">
        <f t="shared" si="4"/>
        <v>93.28125</v>
      </c>
      <c r="G42" s="2">
        <f t="shared" si="4"/>
        <v>82.5</v>
      </c>
      <c r="I42" s="2">
        <f t="shared" si="0"/>
        <v>104.375</v>
      </c>
      <c r="J42" s="2">
        <f t="shared" si="0"/>
        <v>46.5625</v>
      </c>
      <c r="L42" s="2">
        <f t="shared" si="1"/>
        <v>110</v>
      </c>
      <c r="M42" s="2">
        <f t="shared" si="1"/>
        <v>43.75</v>
      </c>
      <c r="O42" s="2">
        <f t="shared" si="2"/>
        <v>106.875</v>
      </c>
      <c r="P42" s="2">
        <f t="shared" si="2"/>
        <v>86.5625</v>
      </c>
    </row>
    <row r="43" spans="1:16" ht="12">
      <c r="A43" t="s">
        <v>5</v>
      </c>
      <c r="B43">
        <v>3</v>
      </c>
      <c r="D43" s="2">
        <f t="shared" si="3"/>
        <v>79.6875</v>
      </c>
      <c r="E43" s="2">
        <f t="shared" si="3"/>
        <v>80.15625</v>
      </c>
      <c r="F43" s="2">
        <f t="shared" si="4"/>
        <v>107.8125</v>
      </c>
      <c r="G43" s="2">
        <f t="shared" si="4"/>
        <v>91.875</v>
      </c>
      <c r="I43" s="2">
        <f t="shared" si="0"/>
        <v>104.375</v>
      </c>
      <c r="J43" s="2">
        <f t="shared" si="0"/>
        <v>37.1875</v>
      </c>
      <c r="L43" s="2">
        <f t="shared" si="1"/>
        <v>97.5</v>
      </c>
      <c r="M43" s="2">
        <f t="shared" si="1"/>
        <v>42.96875</v>
      </c>
      <c r="O43" s="2">
        <f t="shared" si="2"/>
        <v>96.25</v>
      </c>
      <c r="P43" s="2">
        <f t="shared" si="2"/>
        <v>51.5625</v>
      </c>
    </row>
    <row r="47" ht="12">
      <c r="D47" t="s">
        <v>70</v>
      </c>
    </row>
    <row r="49" spans="4:16" ht="12">
      <c r="D49" s="1">
        <v>41575</v>
      </c>
      <c r="E49" s="1">
        <v>41577</v>
      </c>
      <c r="F49" s="1">
        <v>41577</v>
      </c>
      <c r="G49" s="1">
        <v>41579</v>
      </c>
      <c r="H49" s="1"/>
      <c r="I49" s="1">
        <v>41579</v>
      </c>
      <c r="J49" s="1">
        <v>41582</v>
      </c>
      <c r="L49" s="1">
        <v>41582</v>
      </c>
      <c r="M49" s="1">
        <v>41584</v>
      </c>
      <c r="O49" s="1">
        <v>41584</v>
      </c>
      <c r="P49" s="1">
        <v>41585</v>
      </c>
    </row>
    <row r="50" spans="4:16" ht="12">
      <c r="D50" t="s">
        <v>17</v>
      </c>
      <c r="E50" t="s">
        <v>67</v>
      </c>
      <c r="F50" t="s">
        <v>17</v>
      </c>
      <c r="G50" t="s">
        <v>67</v>
      </c>
      <c r="I50" s="1" t="s">
        <v>17</v>
      </c>
      <c r="J50" t="s">
        <v>67</v>
      </c>
      <c r="L50" t="s">
        <v>17</v>
      </c>
      <c r="M50" t="s">
        <v>67</v>
      </c>
      <c r="O50" t="s">
        <v>17</v>
      </c>
      <c r="P50" s="1" t="s">
        <v>67</v>
      </c>
    </row>
    <row r="51" spans="4:16" ht="12">
      <c r="D51" s="1">
        <v>41575</v>
      </c>
      <c r="E51" s="1">
        <v>41577</v>
      </c>
      <c r="F51" s="1">
        <v>41577</v>
      </c>
      <c r="G51" s="1">
        <v>41579</v>
      </c>
      <c r="H51" s="1"/>
      <c r="I51" s="1">
        <v>41579</v>
      </c>
      <c r="J51" s="1">
        <v>41582</v>
      </c>
      <c r="L51" s="1">
        <v>41582</v>
      </c>
      <c r="M51" s="1">
        <v>41584</v>
      </c>
      <c r="O51" s="1">
        <v>41584</v>
      </c>
      <c r="P51" s="1">
        <v>41585</v>
      </c>
    </row>
    <row r="52" spans="1:16" ht="12">
      <c r="A52" s="2" t="s">
        <v>1</v>
      </c>
      <c r="B52" s="2"/>
      <c r="C52" s="2"/>
      <c r="D52" s="2">
        <v>0.15625</v>
      </c>
      <c r="E52" s="2">
        <v>0.15625</v>
      </c>
      <c r="F52" s="2">
        <v>0.026041666666666668</v>
      </c>
      <c r="G52" s="2">
        <v>0.052083333333333336</v>
      </c>
      <c r="H52" s="2"/>
      <c r="I52" s="2">
        <v>0.026041666666666668</v>
      </c>
      <c r="J52" s="2">
        <v>0.078125</v>
      </c>
      <c r="K52" s="2"/>
      <c r="L52" s="2">
        <v>0</v>
      </c>
      <c r="M52" s="2">
        <v>0.078125</v>
      </c>
      <c r="N52" s="2"/>
      <c r="O52" s="2">
        <v>0.15625</v>
      </c>
      <c r="P52" s="2">
        <v>0.078125</v>
      </c>
    </row>
    <row r="53" spans="1:16" ht="12">
      <c r="A53" s="2" t="s">
        <v>3</v>
      </c>
      <c r="B53" s="2"/>
      <c r="C53" s="2"/>
      <c r="D53" s="2">
        <v>2.578125</v>
      </c>
      <c r="E53" s="2">
        <v>0.2604166666666667</v>
      </c>
      <c r="F53" s="2">
        <v>3.28125</v>
      </c>
      <c r="G53" s="2">
        <v>0.078125</v>
      </c>
      <c r="H53" s="2"/>
      <c r="I53" s="2">
        <v>3.828125</v>
      </c>
      <c r="J53" s="2">
        <v>0.20833333333333334</v>
      </c>
      <c r="K53" s="2"/>
      <c r="L53" s="2">
        <v>3.2291666666666665</v>
      </c>
      <c r="M53" s="2">
        <v>0.13020833333333334</v>
      </c>
      <c r="N53" s="2"/>
      <c r="O53" s="2">
        <v>3.8020833333333335</v>
      </c>
      <c r="P53" s="2">
        <v>0.3125</v>
      </c>
    </row>
    <row r="54" spans="1:16" ht="12">
      <c r="A54" s="2" t="s">
        <v>2</v>
      </c>
      <c r="B54" s="2"/>
      <c r="C54" s="2"/>
      <c r="D54" s="2">
        <v>7.552083333333333</v>
      </c>
      <c r="E54" s="2">
        <v>0.234375</v>
      </c>
      <c r="F54" s="2">
        <v>10.78125</v>
      </c>
      <c r="G54" s="2">
        <v>0.7552083333333334</v>
      </c>
      <c r="H54" s="2"/>
      <c r="I54" s="2">
        <v>11.119791666666666</v>
      </c>
      <c r="J54" s="2">
        <v>0.4947916666666667</v>
      </c>
      <c r="K54" s="2"/>
      <c r="L54" s="2">
        <v>10.364583333333334</v>
      </c>
      <c r="M54" s="2">
        <v>0.4947916666666667</v>
      </c>
      <c r="N54" s="2"/>
      <c r="O54" s="2">
        <v>11.432291666666666</v>
      </c>
      <c r="P54" s="2">
        <v>5.130208333333333</v>
      </c>
    </row>
    <row r="55" spans="1:16" ht="12">
      <c r="A55" s="2" t="s">
        <v>4</v>
      </c>
      <c r="B55" s="2"/>
      <c r="C55" s="2"/>
      <c r="D55" s="2">
        <v>22.864583333333332</v>
      </c>
      <c r="E55" s="2">
        <v>20.3125</v>
      </c>
      <c r="F55" s="2">
        <v>31.354166666666668</v>
      </c>
      <c r="G55" s="2">
        <v>28.619791666666668</v>
      </c>
      <c r="H55" s="2"/>
      <c r="I55" s="2">
        <v>32.942708333333336</v>
      </c>
      <c r="J55" s="2">
        <v>17.994791666666668</v>
      </c>
      <c r="K55" s="2"/>
      <c r="L55" s="2">
        <v>34.244791666666664</v>
      </c>
      <c r="M55" s="2">
        <v>9.973958333333334</v>
      </c>
      <c r="N55" s="2"/>
      <c r="O55" s="2">
        <v>33.723958333333336</v>
      </c>
      <c r="P55" s="2">
        <v>26.432291666666668</v>
      </c>
    </row>
    <row r="56" spans="1:16" ht="12">
      <c r="A56" s="2" t="s">
        <v>5</v>
      </c>
      <c r="B56" s="2"/>
      <c r="C56" s="2"/>
      <c r="D56" s="2">
        <v>78.33333333333333</v>
      </c>
      <c r="E56" s="2">
        <v>78.80208333333333</v>
      </c>
      <c r="F56" s="2">
        <v>100.20833333333333</v>
      </c>
      <c r="G56" s="2">
        <v>88.75</v>
      </c>
      <c r="H56" s="2"/>
      <c r="I56" s="2">
        <v>103.75</v>
      </c>
      <c r="J56" s="2">
        <v>48.697916666666664</v>
      </c>
      <c r="K56" s="2"/>
      <c r="L56" s="2">
        <v>103.75</v>
      </c>
      <c r="M56" s="2">
        <v>42.5</v>
      </c>
      <c r="N56" s="2"/>
      <c r="O56" s="2">
        <v>102.8125</v>
      </c>
      <c r="P56" s="2">
        <v>75.26041666666667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49"/>
  <sheetViews>
    <sheetView zoomScalePageLayoutView="0" workbookViewId="0" topLeftCell="A3">
      <selection activeCell="A1" sqref="A1"/>
    </sheetView>
  </sheetViews>
  <sheetFormatPr defaultColWidth="9.140625" defaultRowHeight="12"/>
  <cols>
    <col min="1" max="1" width="13.7109375" style="0" customWidth="1"/>
  </cols>
  <sheetData>
    <row r="3" spans="1:24" ht="12">
      <c r="A3" s="4" t="s">
        <v>89</v>
      </c>
      <c r="D3" s="2" t="s">
        <v>8</v>
      </c>
      <c r="E3" s="2" t="s">
        <v>11</v>
      </c>
      <c r="F3" s="2" t="s">
        <v>13</v>
      </c>
      <c r="I3" t="s">
        <v>19</v>
      </c>
      <c r="K3" t="s">
        <v>76</v>
      </c>
      <c r="P3" t="s">
        <v>19</v>
      </c>
      <c r="Q3" t="s">
        <v>76</v>
      </c>
      <c r="W3" t="s">
        <v>19</v>
      </c>
      <c r="X3" t="s">
        <v>80</v>
      </c>
    </row>
    <row r="4" spans="1:6" ht="12">
      <c r="A4" t="s">
        <v>0</v>
      </c>
      <c r="D4" s="2" t="s">
        <v>9</v>
      </c>
      <c r="E4" s="2" t="s">
        <v>12</v>
      </c>
      <c r="F4" s="2" t="s">
        <v>18</v>
      </c>
    </row>
    <row r="5" spans="1:23" ht="12">
      <c r="A5" s="4" t="s">
        <v>90</v>
      </c>
      <c r="B5" t="s">
        <v>6</v>
      </c>
      <c r="C5" t="s">
        <v>83</v>
      </c>
      <c r="D5" s="2" t="s">
        <v>10</v>
      </c>
      <c r="E5" s="2" t="s">
        <v>10</v>
      </c>
      <c r="F5" s="2"/>
      <c r="I5" t="s">
        <v>20</v>
      </c>
      <c r="P5" t="s">
        <v>20</v>
      </c>
      <c r="W5" t="s">
        <v>20</v>
      </c>
    </row>
    <row r="6" spans="1:6" ht="12">
      <c r="A6" s="4" t="s">
        <v>91</v>
      </c>
      <c r="B6" t="s">
        <v>7</v>
      </c>
      <c r="D6" s="2"/>
      <c r="E6" s="2"/>
      <c r="F6" s="2"/>
    </row>
    <row r="7" spans="4:23" ht="12">
      <c r="D7" s="2"/>
      <c r="E7" s="2"/>
      <c r="F7" s="2"/>
      <c r="I7" s="3" t="s">
        <v>71</v>
      </c>
      <c r="P7" s="3" t="s">
        <v>77</v>
      </c>
      <c r="W7" t="s">
        <v>81</v>
      </c>
    </row>
    <row r="8" spans="1:6" ht="12">
      <c r="A8" t="s">
        <v>1</v>
      </c>
      <c r="B8">
        <v>1</v>
      </c>
      <c r="C8">
        <v>0</v>
      </c>
      <c r="D8" s="2">
        <v>11.35</v>
      </c>
      <c r="E8" s="2">
        <v>2.55</v>
      </c>
      <c r="F8" s="2">
        <v>6.033333333333345</v>
      </c>
    </row>
    <row r="9" spans="1:25" ht="12">
      <c r="A9" t="s">
        <v>1</v>
      </c>
      <c r="B9">
        <v>2</v>
      </c>
      <c r="C9">
        <v>0</v>
      </c>
      <c r="D9" s="2">
        <v>13.557142857142859</v>
      </c>
      <c r="E9" s="2">
        <v>3.457142857142857</v>
      </c>
      <c r="F9" s="2">
        <v>8.628571428571421</v>
      </c>
      <c r="I9" t="s">
        <v>21</v>
      </c>
      <c r="J9" t="s">
        <v>72</v>
      </c>
      <c r="K9" t="s">
        <v>73</v>
      </c>
      <c r="P9" t="s">
        <v>21</v>
      </c>
      <c r="Q9" t="s">
        <v>72</v>
      </c>
      <c r="R9" t="s">
        <v>78</v>
      </c>
      <c r="W9" t="s">
        <v>21</v>
      </c>
      <c r="X9" t="s">
        <v>22</v>
      </c>
      <c r="Y9" t="s">
        <v>23</v>
      </c>
    </row>
    <row r="10" spans="1:6" ht="12">
      <c r="A10" t="s">
        <v>1</v>
      </c>
      <c r="B10">
        <v>3</v>
      </c>
      <c r="C10">
        <v>0</v>
      </c>
      <c r="D10" s="2">
        <v>13.314285714285715</v>
      </c>
      <c r="E10" s="2">
        <v>3.4142857142857146</v>
      </c>
      <c r="F10" s="2">
        <v>7.985714285714311</v>
      </c>
    </row>
    <row r="11" spans="1:25" ht="12">
      <c r="A11" t="s">
        <v>3</v>
      </c>
      <c r="B11">
        <v>1</v>
      </c>
      <c r="C11">
        <v>3</v>
      </c>
      <c r="D11" s="2">
        <v>11.62857142857143</v>
      </c>
      <c r="E11" s="2">
        <v>2.8142857142857145</v>
      </c>
      <c r="F11" s="2">
        <v>6.171428571428581</v>
      </c>
      <c r="I11" t="s">
        <v>24</v>
      </c>
      <c r="J11" t="s">
        <v>72</v>
      </c>
      <c r="K11" t="s">
        <v>74</v>
      </c>
      <c r="P11" t="s">
        <v>24</v>
      </c>
      <c r="Q11" t="s">
        <v>72</v>
      </c>
      <c r="R11" t="s">
        <v>79</v>
      </c>
      <c r="W11" t="s">
        <v>24</v>
      </c>
      <c r="X11" t="s">
        <v>72</v>
      </c>
      <c r="Y11" t="s">
        <v>82</v>
      </c>
    </row>
    <row r="12" spans="1:14" ht="12">
      <c r="A12" t="s">
        <v>3</v>
      </c>
      <c r="B12">
        <v>2</v>
      </c>
      <c r="C12">
        <v>3</v>
      </c>
      <c r="D12" s="2">
        <v>14.12857142857143</v>
      </c>
      <c r="E12" s="2">
        <v>2.957142857142857</v>
      </c>
      <c r="F12" s="2">
        <v>7.0428571428571445</v>
      </c>
      <c r="I12" t="s">
        <v>25</v>
      </c>
      <c r="J12" t="s">
        <v>26</v>
      </c>
      <c r="K12" t="s">
        <v>27</v>
      </c>
      <c r="L12" t="s">
        <v>28</v>
      </c>
      <c r="M12" t="s">
        <v>29</v>
      </c>
      <c r="N12" t="s">
        <v>30</v>
      </c>
    </row>
    <row r="13" spans="1:28" ht="12">
      <c r="A13" t="s">
        <v>3</v>
      </c>
      <c r="B13">
        <v>3</v>
      </c>
      <c r="C13">
        <v>3</v>
      </c>
      <c r="D13" s="2">
        <v>11.12857142857143</v>
      </c>
      <c r="E13" s="2">
        <v>2.5285714285714285</v>
      </c>
      <c r="F13" s="2">
        <v>6.714285714285704</v>
      </c>
      <c r="I13" t="s">
        <v>1</v>
      </c>
      <c r="J13">
        <v>3</v>
      </c>
      <c r="K13">
        <v>0</v>
      </c>
      <c r="L13">
        <v>12.74</v>
      </c>
      <c r="M13">
        <v>1.21</v>
      </c>
      <c r="N13">
        <v>0.699</v>
      </c>
      <c r="P13" t="s">
        <v>25</v>
      </c>
      <c r="Q13" t="s">
        <v>26</v>
      </c>
      <c r="R13" t="s">
        <v>27</v>
      </c>
      <c r="S13" t="s">
        <v>28</v>
      </c>
      <c r="T13" t="s">
        <v>29</v>
      </c>
      <c r="U13" t="s">
        <v>30</v>
      </c>
      <c r="W13" t="s">
        <v>25</v>
      </c>
      <c r="X13" t="s">
        <v>26</v>
      </c>
      <c r="Y13" t="s">
        <v>27</v>
      </c>
      <c r="Z13" t="s">
        <v>28</v>
      </c>
      <c r="AA13" t="s">
        <v>29</v>
      </c>
      <c r="AB13" t="s">
        <v>30</v>
      </c>
    </row>
    <row r="14" spans="1:28" ht="12">
      <c r="A14" t="s">
        <v>2</v>
      </c>
      <c r="B14">
        <v>1</v>
      </c>
      <c r="C14">
        <v>10</v>
      </c>
      <c r="D14" s="2">
        <v>10.142857142857142</v>
      </c>
      <c r="E14" s="2">
        <v>2.4285714285714284</v>
      </c>
      <c r="F14" s="2">
        <v>5.285714285714283</v>
      </c>
      <c r="I14" t="s">
        <v>3</v>
      </c>
      <c r="J14">
        <v>3</v>
      </c>
      <c r="K14">
        <v>0</v>
      </c>
      <c r="L14">
        <v>12.295</v>
      </c>
      <c r="M14">
        <v>1.607</v>
      </c>
      <c r="N14">
        <v>0.928</v>
      </c>
      <c r="P14" t="s">
        <v>1</v>
      </c>
      <c r="Q14">
        <v>3</v>
      </c>
      <c r="R14">
        <v>0</v>
      </c>
      <c r="S14">
        <v>3.14</v>
      </c>
      <c r="T14">
        <v>0.512</v>
      </c>
      <c r="U14">
        <v>0.295</v>
      </c>
      <c r="W14" t="s">
        <v>1</v>
      </c>
      <c r="X14">
        <v>3</v>
      </c>
      <c r="Y14">
        <v>0</v>
      </c>
      <c r="Z14">
        <v>7.549</v>
      </c>
      <c r="AA14">
        <v>1.352</v>
      </c>
      <c r="AB14">
        <v>0.78</v>
      </c>
    </row>
    <row r="15" spans="1:28" ht="12">
      <c r="A15" t="s">
        <v>2</v>
      </c>
      <c r="B15">
        <v>2</v>
      </c>
      <c r="C15">
        <v>10</v>
      </c>
      <c r="D15" s="2">
        <v>12.157142857142858</v>
      </c>
      <c r="E15" s="2">
        <v>2.8428571428571425</v>
      </c>
      <c r="F15" s="2">
        <v>6.328571428571421</v>
      </c>
      <c r="I15" t="s">
        <v>2</v>
      </c>
      <c r="J15">
        <v>3</v>
      </c>
      <c r="K15">
        <v>0</v>
      </c>
      <c r="L15">
        <v>11.448</v>
      </c>
      <c r="M15">
        <v>1.131</v>
      </c>
      <c r="N15">
        <v>0.653</v>
      </c>
      <c r="P15" t="s">
        <v>3</v>
      </c>
      <c r="Q15">
        <v>3</v>
      </c>
      <c r="R15">
        <v>0</v>
      </c>
      <c r="S15">
        <v>2.767</v>
      </c>
      <c r="T15">
        <v>0.218</v>
      </c>
      <c r="U15">
        <v>0.126</v>
      </c>
      <c r="W15" t="s">
        <v>3</v>
      </c>
      <c r="X15">
        <v>3</v>
      </c>
      <c r="Y15">
        <v>0</v>
      </c>
      <c r="Z15">
        <v>6.643</v>
      </c>
      <c r="AA15">
        <v>0.44</v>
      </c>
      <c r="AB15">
        <v>0.254</v>
      </c>
    </row>
    <row r="16" spans="1:28" ht="12">
      <c r="A16" t="s">
        <v>2</v>
      </c>
      <c r="B16">
        <v>3</v>
      </c>
      <c r="C16">
        <v>10</v>
      </c>
      <c r="D16" s="2">
        <v>12.042857142857143</v>
      </c>
      <c r="E16" s="2">
        <v>3.2428571428571433</v>
      </c>
      <c r="F16" s="2">
        <v>5.8142857142857</v>
      </c>
      <c r="I16" t="s">
        <v>4</v>
      </c>
      <c r="J16">
        <v>3</v>
      </c>
      <c r="K16">
        <v>0</v>
      </c>
      <c r="L16">
        <v>6.902</v>
      </c>
      <c r="M16">
        <v>1.214</v>
      </c>
      <c r="N16">
        <v>0.701</v>
      </c>
      <c r="P16" t="s">
        <v>2</v>
      </c>
      <c r="Q16">
        <v>3</v>
      </c>
      <c r="R16">
        <v>0</v>
      </c>
      <c r="S16">
        <v>2.838</v>
      </c>
      <c r="T16">
        <v>0.407</v>
      </c>
      <c r="U16">
        <v>0.235</v>
      </c>
      <c r="W16" t="s">
        <v>2</v>
      </c>
      <c r="X16">
        <v>3</v>
      </c>
      <c r="Y16">
        <v>0</v>
      </c>
      <c r="Z16">
        <v>5.81</v>
      </c>
      <c r="AA16">
        <v>0.521</v>
      </c>
      <c r="AB16">
        <v>0.301</v>
      </c>
    </row>
    <row r="17" spans="1:28" ht="12">
      <c r="A17" t="s">
        <v>4</v>
      </c>
      <c r="B17">
        <v>1</v>
      </c>
      <c r="C17">
        <v>30</v>
      </c>
      <c r="D17" s="2">
        <v>8.185714285714285</v>
      </c>
      <c r="E17" s="2">
        <v>2.5714285714285716</v>
      </c>
      <c r="F17" s="2">
        <v>3.442857142857144</v>
      </c>
      <c r="I17" t="s">
        <v>5</v>
      </c>
      <c r="J17">
        <v>3</v>
      </c>
      <c r="K17">
        <v>0</v>
      </c>
      <c r="L17">
        <v>5.276</v>
      </c>
      <c r="M17">
        <v>0.214</v>
      </c>
      <c r="N17">
        <v>0.124</v>
      </c>
      <c r="P17" t="s">
        <v>4</v>
      </c>
      <c r="Q17">
        <v>3</v>
      </c>
      <c r="R17">
        <v>0</v>
      </c>
      <c r="S17">
        <v>2.452</v>
      </c>
      <c r="T17">
        <v>0.138</v>
      </c>
      <c r="U17">
        <v>0.0799</v>
      </c>
      <c r="W17" t="s">
        <v>4</v>
      </c>
      <c r="X17">
        <v>3</v>
      </c>
      <c r="Y17">
        <v>0</v>
      </c>
      <c r="Z17">
        <v>2.75</v>
      </c>
      <c r="AA17">
        <v>0.649</v>
      </c>
      <c r="AB17">
        <v>0.375</v>
      </c>
    </row>
    <row r="18" spans="1:28" ht="12">
      <c r="A18" t="s">
        <v>4</v>
      </c>
      <c r="B18">
        <v>2</v>
      </c>
      <c r="C18">
        <v>30</v>
      </c>
      <c r="D18" s="2">
        <v>6.75</v>
      </c>
      <c r="E18" s="2">
        <v>2.4833333333333334</v>
      </c>
      <c r="F18" s="2">
        <v>2.6500000000000132</v>
      </c>
      <c r="I18" t="s">
        <v>17</v>
      </c>
      <c r="J18">
        <v>3</v>
      </c>
      <c r="K18">
        <v>0</v>
      </c>
      <c r="L18">
        <v>5.471</v>
      </c>
      <c r="M18">
        <v>0.2</v>
      </c>
      <c r="N18">
        <v>0.115</v>
      </c>
      <c r="P18" t="s">
        <v>5</v>
      </c>
      <c r="Q18">
        <v>3</v>
      </c>
      <c r="R18">
        <v>0</v>
      </c>
      <c r="S18">
        <v>2.534</v>
      </c>
      <c r="T18">
        <v>0.181</v>
      </c>
      <c r="U18">
        <v>0.105</v>
      </c>
      <c r="W18" t="s">
        <v>5</v>
      </c>
      <c r="X18">
        <v>3</v>
      </c>
      <c r="Y18">
        <v>0</v>
      </c>
      <c r="Z18">
        <v>1.813</v>
      </c>
      <c r="AA18">
        <v>0.145</v>
      </c>
      <c r="AB18">
        <v>0.0838</v>
      </c>
    </row>
    <row r="19" spans="1:28" ht="12">
      <c r="A19" t="s">
        <v>4</v>
      </c>
      <c r="B19">
        <v>3</v>
      </c>
      <c r="C19">
        <v>30</v>
      </c>
      <c r="D19" s="2">
        <v>5.771428571428571</v>
      </c>
      <c r="E19" s="2">
        <v>2.3</v>
      </c>
      <c r="F19" s="2">
        <v>2.1571428571428655</v>
      </c>
      <c r="P19" t="s">
        <v>17</v>
      </c>
      <c r="Q19">
        <v>3</v>
      </c>
      <c r="R19">
        <v>0</v>
      </c>
      <c r="S19">
        <v>2.481</v>
      </c>
      <c r="T19">
        <v>0.0644</v>
      </c>
      <c r="U19">
        <v>0.0372</v>
      </c>
      <c r="W19" t="s">
        <v>17</v>
      </c>
      <c r="X19">
        <v>3</v>
      </c>
      <c r="Y19">
        <v>0</v>
      </c>
      <c r="Z19">
        <v>2.443</v>
      </c>
      <c r="AA19">
        <v>0.131</v>
      </c>
      <c r="AB19">
        <v>0.0756</v>
      </c>
    </row>
    <row r="20" spans="1:14" ht="12">
      <c r="A20" t="s">
        <v>5</v>
      </c>
      <c r="B20">
        <v>1</v>
      </c>
      <c r="C20">
        <v>90</v>
      </c>
      <c r="D20" s="2">
        <v>5.514285714285714</v>
      </c>
      <c r="E20" s="2">
        <v>2.742857142857143</v>
      </c>
      <c r="F20" s="2">
        <v>1.9714285714285766</v>
      </c>
      <c r="I20" t="s">
        <v>31</v>
      </c>
      <c r="J20" t="s">
        <v>32</v>
      </c>
      <c r="K20" t="s">
        <v>33</v>
      </c>
      <c r="L20" t="s">
        <v>34</v>
      </c>
      <c r="M20" t="s">
        <v>35</v>
      </c>
      <c r="N20" t="s">
        <v>36</v>
      </c>
    </row>
    <row r="21" spans="1:28" ht="12">
      <c r="A21" t="s">
        <v>5</v>
      </c>
      <c r="B21">
        <v>2</v>
      </c>
      <c r="C21">
        <v>90</v>
      </c>
      <c r="D21" s="2">
        <v>5.214285714285714</v>
      </c>
      <c r="E21" s="2">
        <v>2.4428571428571426</v>
      </c>
      <c r="F21" s="2">
        <v>1.6857142857142826</v>
      </c>
      <c r="I21" t="s">
        <v>37</v>
      </c>
      <c r="J21">
        <v>5</v>
      </c>
      <c r="K21">
        <v>184.666</v>
      </c>
      <c r="L21">
        <v>36.933</v>
      </c>
      <c r="M21">
        <v>32.169</v>
      </c>
      <c r="N21" t="s">
        <v>38</v>
      </c>
      <c r="P21" t="s">
        <v>31</v>
      </c>
      <c r="Q21" t="s">
        <v>32</v>
      </c>
      <c r="R21" t="s">
        <v>33</v>
      </c>
      <c r="S21" t="s">
        <v>34</v>
      </c>
      <c r="T21" t="s">
        <v>35</v>
      </c>
      <c r="U21" t="s">
        <v>36</v>
      </c>
      <c r="W21" t="s">
        <v>31</v>
      </c>
      <c r="X21" t="s">
        <v>32</v>
      </c>
      <c r="Y21" t="s">
        <v>33</v>
      </c>
      <c r="Z21" t="s">
        <v>34</v>
      </c>
      <c r="AA21" t="s">
        <v>35</v>
      </c>
      <c r="AB21" t="s">
        <v>36</v>
      </c>
    </row>
    <row r="22" spans="1:28" ht="12">
      <c r="A22" t="s">
        <v>5</v>
      </c>
      <c r="B22">
        <v>3</v>
      </c>
      <c r="C22">
        <v>90</v>
      </c>
      <c r="D22" s="2">
        <v>5.1</v>
      </c>
      <c r="E22" s="2">
        <v>2.4166666666666665</v>
      </c>
      <c r="F22" s="2">
        <v>1.783333333333322</v>
      </c>
      <c r="I22" t="s">
        <v>39</v>
      </c>
      <c r="J22">
        <v>12</v>
      </c>
      <c r="K22">
        <v>13.777</v>
      </c>
      <c r="L22">
        <v>1.148</v>
      </c>
      <c r="P22" t="s">
        <v>37</v>
      </c>
      <c r="Q22">
        <v>5</v>
      </c>
      <c r="R22">
        <v>1.064</v>
      </c>
      <c r="S22">
        <v>0.213</v>
      </c>
      <c r="T22">
        <v>2.402</v>
      </c>
      <c r="U22">
        <v>0.099</v>
      </c>
      <c r="W22" t="s">
        <v>37</v>
      </c>
      <c r="X22">
        <v>5</v>
      </c>
      <c r="Y22">
        <v>90.348</v>
      </c>
      <c r="Z22">
        <v>18.07</v>
      </c>
      <c r="AA22">
        <v>39.406</v>
      </c>
      <c r="AB22" t="s">
        <v>38</v>
      </c>
    </row>
    <row r="23" spans="1:26" ht="12">
      <c r="A23" t="s">
        <v>17</v>
      </c>
      <c r="B23">
        <v>1</v>
      </c>
      <c r="D23" s="2">
        <v>5.242857142857143</v>
      </c>
      <c r="E23" s="2">
        <v>2.5428571428571423</v>
      </c>
      <c r="F23" s="2">
        <v>2.4142857142857017</v>
      </c>
      <c r="I23" t="s">
        <v>40</v>
      </c>
      <c r="J23">
        <v>17</v>
      </c>
      <c r="K23">
        <v>198.443</v>
      </c>
      <c r="P23" t="s">
        <v>39</v>
      </c>
      <c r="Q23">
        <v>12</v>
      </c>
      <c r="R23">
        <v>1.063</v>
      </c>
      <c r="S23">
        <v>0.0886</v>
      </c>
      <c r="W23" t="s">
        <v>39</v>
      </c>
      <c r="X23">
        <v>12</v>
      </c>
      <c r="Y23">
        <v>5.503</v>
      </c>
      <c r="Z23">
        <v>0.459</v>
      </c>
    </row>
    <row r="24" spans="1:25" ht="12">
      <c r="A24" t="s">
        <v>17</v>
      </c>
      <c r="B24">
        <v>2</v>
      </c>
      <c r="D24" s="2">
        <v>5.614285714285714</v>
      </c>
      <c r="E24" s="2">
        <v>2.414285714285714</v>
      </c>
      <c r="F24" s="2">
        <v>2.3285714285714256</v>
      </c>
      <c r="P24" t="s">
        <v>40</v>
      </c>
      <c r="Q24">
        <v>17</v>
      </c>
      <c r="R24">
        <v>2.127</v>
      </c>
      <c r="W24" t="s">
        <v>40</v>
      </c>
      <c r="X24">
        <v>17</v>
      </c>
      <c r="Y24">
        <v>95.851</v>
      </c>
    </row>
    <row r="25" spans="1:6" ht="12">
      <c r="A25" t="s">
        <v>17</v>
      </c>
      <c r="B25">
        <v>3</v>
      </c>
      <c r="D25" s="2">
        <v>5.557142857142857</v>
      </c>
      <c r="E25" s="2">
        <v>2.4857142857142853</v>
      </c>
      <c r="F25" s="2">
        <v>2.585714285714278</v>
      </c>
    </row>
    <row r="27" ht="12">
      <c r="I27" t="s">
        <v>41</v>
      </c>
    </row>
    <row r="28" ht="12">
      <c r="W28" t="s">
        <v>41</v>
      </c>
    </row>
    <row r="29" ht="12">
      <c r="D29" s="2"/>
    </row>
    <row r="30" spans="4:9" ht="12">
      <c r="D30" s="2"/>
      <c r="I30" t="s">
        <v>42</v>
      </c>
    </row>
    <row r="31" spans="4:23" ht="12">
      <c r="D31" s="2"/>
      <c r="W31" t="s">
        <v>42</v>
      </c>
    </row>
    <row r="32" spans="4:9" ht="12">
      <c r="D32" s="2"/>
      <c r="I32" t="s">
        <v>75</v>
      </c>
    </row>
    <row r="33" spans="4:23" ht="12">
      <c r="D33" s="2"/>
      <c r="I33" t="s">
        <v>43</v>
      </c>
      <c r="J33" t="s">
        <v>44</v>
      </c>
      <c r="K33" t="s">
        <v>45</v>
      </c>
      <c r="L33" t="s">
        <v>46</v>
      </c>
      <c r="M33" t="s">
        <v>47</v>
      </c>
      <c r="N33" t="s">
        <v>48</v>
      </c>
      <c r="W33" t="s">
        <v>75</v>
      </c>
    </row>
    <row r="34" spans="4:28" ht="12">
      <c r="D34" s="2"/>
      <c r="I34" t="s">
        <v>49</v>
      </c>
      <c r="J34">
        <v>7.464</v>
      </c>
      <c r="K34">
        <v>6</v>
      </c>
      <c r="L34">
        <v>12.066</v>
      </c>
      <c r="M34" t="s">
        <v>38</v>
      </c>
      <c r="N34" t="s">
        <v>50</v>
      </c>
      <c r="W34" t="s">
        <v>43</v>
      </c>
      <c r="X34" t="s">
        <v>44</v>
      </c>
      <c r="Y34" t="s">
        <v>45</v>
      </c>
      <c r="Z34" t="s">
        <v>46</v>
      </c>
      <c r="AA34" t="s">
        <v>47</v>
      </c>
      <c r="AB34" t="s">
        <v>48</v>
      </c>
    </row>
    <row r="35" spans="4:28" ht="12">
      <c r="D35" s="2"/>
      <c r="I35" t="s">
        <v>51</v>
      </c>
      <c r="J35">
        <v>7.269</v>
      </c>
      <c r="K35">
        <v>6</v>
      </c>
      <c r="L35">
        <v>11.75</v>
      </c>
      <c r="M35" t="s">
        <v>38</v>
      </c>
      <c r="N35" t="s">
        <v>50</v>
      </c>
      <c r="W35" t="s">
        <v>49</v>
      </c>
      <c r="X35">
        <v>5.736</v>
      </c>
      <c r="Y35">
        <v>6</v>
      </c>
      <c r="Z35">
        <v>14.671</v>
      </c>
      <c r="AA35" t="s">
        <v>38</v>
      </c>
      <c r="AB35" t="s">
        <v>50</v>
      </c>
    </row>
    <row r="36" spans="4:28" ht="12">
      <c r="D36" s="2"/>
      <c r="I36" t="s">
        <v>52</v>
      </c>
      <c r="J36">
        <v>5.838</v>
      </c>
      <c r="K36">
        <v>6</v>
      </c>
      <c r="L36">
        <v>9.437</v>
      </c>
      <c r="M36" t="s">
        <v>38</v>
      </c>
      <c r="N36" t="s">
        <v>50</v>
      </c>
      <c r="W36" t="s">
        <v>51</v>
      </c>
      <c r="X36">
        <v>5.106</v>
      </c>
      <c r="Y36">
        <v>6</v>
      </c>
      <c r="Z36">
        <v>13.061</v>
      </c>
      <c r="AA36" t="s">
        <v>38</v>
      </c>
      <c r="AB36" t="s">
        <v>50</v>
      </c>
    </row>
    <row r="37" spans="4:28" ht="12">
      <c r="D37" s="2"/>
      <c r="I37" t="s">
        <v>53</v>
      </c>
      <c r="J37">
        <v>1.293</v>
      </c>
      <c r="K37">
        <v>6</v>
      </c>
      <c r="L37">
        <v>2.09</v>
      </c>
      <c r="M37">
        <v>0.683</v>
      </c>
      <c r="N37" t="s">
        <v>54</v>
      </c>
      <c r="W37" t="s">
        <v>52</v>
      </c>
      <c r="X37">
        <v>4.799</v>
      </c>
      <c r="Y37">
        <v>6</v>
      </c>
      <c r="Z37">
        <v>12.275</v>
      </c>
      <c r="AA37" t="s">
        <v>38</v>
      </c>
      <c r="AB37" t="s">
        <v>50</v>
      </c>
    </row>
    <row r="38" spans="4:28" ht="12">
      <c r="D38" s="2"/>
      <c r="I38" t="s">
        <v>55</v>
      </c>
      <c r="J38">
        <v>0.445</v>
      </c>
      <c r="K38">
        <v>6</v>
      </c>
      <c r="L38">
        <v>0.72</v>
      </c>
      <c r="M38">
        <v>0.995</v>
      </c>
      <c r="N38" t="s">
        <v>56</v>
      </c>
      <c r="W38" t="s">
        <v>53</v>
      </c>
      <c r="X38">
        <v>1.74</v>
      </c>
      <c r="Y38">
        <v>6</v>
      </c>
      <c r="Z38">
        <v>4.45</v>
      </c>
      <c r="AA38">
        <v>0.071</v>
      </c>
      <c r="AB38" t="s">
        <v>54</v>
      </c>
    </row>
    <row r="39" spans="4:28" ht="12">
      <c r="D39" s="2"/>
      <c r="I39" t="s">
        <v>57</v>
      </c>
      <c r="J39">
        <v>7.019</v>
      </c>
      <c r="K39">
        <v>6</v>
      </c>
      <c r="L39">
        <v>11.346</v>
      </c>
      <c r="M39" t="s">
        <v>38</v>
      </c>
      <c r="N39" t="s">
        <v>50</v>
      </c>
      <c r="W39" t="s">
        <v>55</v>
      </c>
      <c r="X39">
        <v>0.906</v>
      </c>
      <c r="Y39">
        <v>6</v>
      </c>
      <c r="Z39">
        <v>2.318</v>
      </c>
      <c r="AA39">
        <v>0.591</v>
      </c>
      <c r="AB39" t="s">
        <v>56</v>
      </c>
    </row>
    <row r="40" spans="4:28" ht="12">
      <c r="D40" s="2"/>
      <c r="I40" t="s">
        <v>58</v>
      </c>
      <c r="J40">
        <v>6.824</v>
      </c>
      <c r="K40">
        <v>6</v>
      </c>
      <c r="L40">
        <v>11.031</v>
      </c>
      <c r="M40" t="s">
        <v>38</v>
      </c>
      <c r="N40" t="s">
        <v>50</v>
      </c>
      <c r="W40" t="s">
        <v>57</v>
      </c>
      <c r="X40">
        <v>4.829</v>
      </c>
      <c r="Y40">
        <v>6</v>
      </c>
      <c r="Z40">
        <v>12.353</v>
      </c>
      <c r="AA40" t="s">
        <v>38</v>
      </c>
      <c r="AB40" t="s">
        <v>50</v>
      </c>
    </row>
    <row r="41" spans="4:28" ht="12">
      <c r="D41" s="2"/>
      <c r="I41" t="s">
        <v>59</v>
      </c>
      <c r="J41">
        <v>5.393</v>
      </c>
      <c r="K41">
        <v>6</v>
      </c>
      <c r="L41">
        <v>8.717</v>
      </c>
      <c r="M41" t="s">
        <v>38</v>
      </c>
      <c r="N41" t="s">
        <v>50</v>
      </c>
      <c r="W41" t="s">
        <v>58</v>
      </c>
      <c r="X41">
        <v>4.2</v>
      </c>
      <c r="Y41">
        <v>6</v>
      </c>
      <c r="Z41">
        <v>10.743</v>
      </c>
      <c r="AA41" t="s">
        <v>38</v>
      </c>
      <c r="AB41" t="s">
        <v>50</v>
      </c>
    </row>
    <row r="42" spans="4:28" ht="12">
      <c r="D42" s="2"/>
      <c r="I42" t="s">
        <v>60</v>
      </c>
      <c r="J42">
        <v>0.848</v>
      </c>
      <c r="K42">
        <v>6</v>
      </c>
      <c r="L42">
        <v>1.37</v>
      </c>
      <c r="M42">
        <v>0.919</v>
      </c>
      <c r="N42" t="s">
        <v>56</v>
      </c>
      <c r="W42" t="s">
        <v>59</v>
      </c>
      <c r="X42">
        <v>3.893</v>
      </c>
      <c r="Y42">
        <v>6</v>
      </c>
      <c r="Z42">
        <v>9.957</v>
      </c>
      <c r="AA42" t="s">
        <v>38</v>
      </c>
      <c r="AB42" t="s">
        <v>50</v>
      </c>
    </row>
    <row r="43" spans="4:28" ht="12">
      <c r="D43" s="2"/>
      <c r="I43" t="s">
        <v>61</v>
      </c>
      <c r="J43">
        <v>6.171</v>
      </c>
      <c r="K43">
        <v>6</v>
      </c>
      <c r="L43">
        <v>9.976</v>
      </c>
      <c r="M43" t="s">
        <v>38</v>
      </c>
      <c r="N43" t="s">
        <v>50</v>
      </c>
      <c r="W43" t="s">
        <v>60</v>
      </c>
      <c r="X43">
        <v>0.833</v>
      </c>
      <c r="Y43">
        <v>6</v>
      </c>
      <c r="Z43">
        <v>2.132</v>
      </c>
      <c r="AA43">
        <v>0.667</v>
      </c>
      <c r="AB43" t="s">
        <v>56</v>
      </c>
    </row>
    <row r="44" spans="9:28" ht="12">
      <c r="I44" t="s">
        <v>62</v>
      </c>
      <c r="J44">
        <v>5.976</v>
      </c>
      <c r="K44">
        <v>6</v>
      </c>
      <c r="L44">
        <v>9.66</v>
      </c>
      <c r="M44" t="s">
        <v>38</v>
      </c>
      <c r="N44" t="s">
        <v>50</v>
      </c>
      <c r="W44" t="s">
        <v>61</v>
      </c>
      <c r="X44">
        <v>3.996</v>
      </c>
      <c r="Y44">
        <v>6</v>
      </c>
      <c r="Z44">
        <v>10.221</v>
      </c>
      <c r="AA44" t="s">
        <v>38</v>
      </c>
      <c r="AB44" t="s">
        <v>50</v>
      </c>
    </row>
    <row r="45" spans="9:28" ht="12">
      <c r="I45" t="s">
        <v>63</v>
      </c>
      <c r="J45">
        <v>4.545</v>
      </c>
      <c r="K45">
        <v>6</v>
      </c>
      <c r="L45">
        <v>7.347</v>
      </c>
      <c r="M45">
        <v>0.002</v>
      </c>
      <c r="N45" t="s">
        <v>50</v>
      </c>
      <c r="W45" t="s">
        <v>62</v>
      </c>
      <c r="X45">
        <v>3.367</v>
      </c>
      <c r="Y45">
        <v>6</v>
      </c>
      <c r="Z45">
        <v>8.611</v>
      </c>
      <c r="AA45" t="s">
        <v>38</v>
      </c>
      <c r="AB45" t="s">
        <v>50</v>
      </c>
    </row>
    <row r="46" spans="9:28" ht="12">
      <c r="I46" t="s">
        <v>64</v>
      </c>
      <c r="J46">
        <v>1.626</v>
      </c>
      <c r="K46">
        <v>6</v>
      </c>
      <c r="L46">
        <v>2.629</v>
      </c>
      <c r="M46">
        <v>0.468</v>
      </c>
      <c r="N46" t="s">
        <v>54</v>
      </c>
      <c r="W46" t="s">
        <v>63</v>
      </c>
      <c r="X46">
        <v>3.06</v>
      </c>
      <c r="Y46">
        <v>6</v>
      </c>
      <c r="Z46">
        <v>7.826</v>
      </c>
      <c r="AA46">
        <v>0.001</v>
      </c>
      <c r="AB46" t="s">
        <v>50</v>
      </c>
    </row>
    <row r="47" spans="9:28" ht="12">
      <c r="I47" t="s">
        <v>65</v>
      </c>
      <c r="J47">
        <v>1.431</v>
      </c>
      <c r="K47">
        <v>6</v>
      </c>
      <c r="L47">
        <v>2.313</v>
      </c>
      <c r="M47">
        <v>0.593</v>
      </c>
      <c r="N47" t="s">
        <v>56</v>
      </c>
      <c r="W47" t="s">
        <v>64</v>
      </c>
      <c r="X47">
        <v>0.937</v>
      </c>
      <c r="Y47">
        <v>6</v>
      </c>
      <c r="Z47">
        <v>2.395</v>
      </c>
      <c r="AA47">
        <v>0.56</v>
      </c>
      <c r="AB47" t="s">
        <v>54</v>
      </c>
    </row>
    <row r="48" spans="9:28" ht="12">
      <c r="I48" t="s">
        <v>66</v>
      </c>
      <c r="J48">
        <v>0.195</v>
      </c>
      <c r="K48">
        <v>6</v>
      </c>
      <c r="L48">
        <v>0.316</v>
      </c>
      <c r="M48">
        <v>1</v>
      </c>
      <c r="N48" t="s">
        <v>56</v>
      </c>
      <c r="W48" t="s">
        <v>65</v>
      </c>
      <c r="X48">
        <v>0.307</v>
      </c>
      <c r="Y48">
        <v>6</v>
      </c>
      <c r="Z48">
        <v>0.786</v>
      </c>
      <c r="AA48">
        <v>0.992</v>
      </c>
      <c r="AB48" t="s">
        <v>56</v>
      </c>
    </row>
    <row r="49" spans="23:28" ht="12">
      <c r="W49" t="s">
        <v>66</v>
      </c>
      <c r="X49">
        <v>0.629</v>
      </c>
      <c r="Y49">
        <v>6</v>
      </c>
      <c r="Z49">
        <v>1.61</v>
      </c>
      <c r="AA49">
        <v>0.856</v>
      </c>
      <c r="AB49" t="s">
        <v>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NRRI - U of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Dewey</dc:creator>
  <cp:keywords/>
  <dc:description/>
  <cp:lastModifiedBy>Brad Dewey</cp:lastModifiedBy>
  <cp:lastPrinted>2013-11-14T14:23:56Z</cp:lastPrinted>
  <dcterms:created xsi:type="dcterms:W3CDTF">2013-11-13T20:59:03Z</dcterms:created>
  <dcterms:modified xsi:type="dcterms:W3CDTF">2014-01-02T18:09:02Z</dcterms:modified>
  <cp:category/>
  <cp:version/>
  <cp:contentType/>
  <cp:contentStatus/>
</cp:coreProperties>
</file>