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able 1" sheetId="1" r:id="rId1"/>
    <sheet name="Table 2" sheetId="2" r:id="rId2"/>
    <sheet name="Table 3" sheetId="3" r:id="rId3"/>
  </sheets>
  <externalReferences>
    <externalReference r:id="rId6"/>
  </externalReferences>
  <definedNames>
    <definedName name="IROW">'Table 2'!$BN$8192</definedName>
    <definedName name="_xlnm.Print_Area" localSheetId="1">'Table 2'!$A$1:$BN$163</definedName>
    <definedName name="_xlnm.Print_Titles" localSheetId="1">'Table 2'!$A:$E,'Table 2'!$1:$2</definedName>
    <definedName name="_xlnm.Print_Titles" localSheetId="2">'Table 3'!$A:$C,'Table 3'!$1:$2</definedName>
  </definedNames>
  <calcPr fullCalcOnLoad="1"/>
</workbook>
</file>

<file path=xl/comments2.xml><?xml version="1.0" encoding="utf-8"?>
<comments xmlns="http://schemas.openxmlformats.org/spreadsheetml/2006/main">
  <authors>
    <author>iverhag</author>
  </authors>
  <commentList>
    <comment ref="A66" authorId="0">
      <text>
        <r>
          <rPr>
            <b/>
            <sz val="8"/>
            <rFont val="Tahoma"/>
            <family val="0"/>
          </rPr>
          <t>iverhag:</t>
        </r>
        <r>
          <rPr>
            <sz val="8"/>
            <rFont val="Tahoma"/>
            <family val="0"/>
          </rPr>
          <t xml:space="preserve">
duplicate</t>
        </r>
      </text>
    </comment>
  </commentList>
</comments>
</file>

<file path=xl/sharedStrings.xml><?xml version="1.0" encoding="utf-8"?>
<sst xmlns="http://schemas.openxmlformats.org/spreadsheetml/2006/main" count="1202" uniqueCount="230">
  <si>
    <t>French Lake Sanitary Landfill</t>
  </si>
  <si>
    <t>Acetone</t>
  </si>
  <si>
    <t>Benzene</t>
  </si>
  <si>
    <t>Bromodichloromethane</t>
  </si>
  <si>
    <t>Carbon Tetrachloride</t>
  </si>
  <si>
    <t>Chlorobenzene</t>
  </si>
  <si>
    <t>Chloroethane</t>
  </si>
  <si>
    <t>Chloroform</t>
  </si>
  <si>
    <t>Chloromethane</t>
  </si>
  <si>
    <t>Cumene</t>
  </si>
  <si>
    <t>1,2 Dichlorobenzene</t>
  </si>
  <si>
    <t>1,4 Dichlorobenzene</t>
  </si>
  <si>
    <t>Dichlorodifluoromethane</t>
  </si>
  <si>
    <t>1,1 Dichloroethane</t>
  </si>
  <si>
    <t>1,2 Dichloroethane</t>
  </si>
  <si>
    <t>1,1 Dichloroethene</t>
  </si>
  <si>
    <t>1,2 Dichloroethylene cis</t>
  </si>
  <si>
    <t>1,2 Dichloroethylene trans</t>
  </si>
  <si>
    <t>1,2 Dichloropropane</t>
  </si>
  <si>
    <t>Dichlorofluoromethane</t>
  </si>
  <si>
    <t>S-Ethyl Dipropylthiocarbamate</t>
  </si>
  <si>
    <t>Ethyl Benzene</t>
  </si>
  <si>
    <t>Ethyl Ether</t>
  </si>
  <si>
    <t>Methyl Ethyl Ketone</t>
  </si>
  <si>
    <t>Methylene Chloride</t>
  </si>
  <si>
    <t>Methyl Isobutyl Ketone</t>
  </si>
  <si>
    <t>Napthalene</t>
  </si>
  <si>
    <t>1,1,1,2 Tetrachloroethane</t>
  </si>
  <si>
    <t>1,1,2,2 Tetrachloroethylene</t>
  </si>
  <si>
    <t>Tetrahydrofuran</t>
  </si>
  <si>
    <t>Toluene</t>
  </si>
  <si>
    <t>1,1,1 Trichloroethane</t>
  </si>
  <si>
    <t>1,1,2 Trichloroethane</t>
  </si>
  <si>
    <t>1,2,4 Trimethylbenzene</t>
  </si>
  <si>
    <t>1,1,2 Trichloroethylene</t>
  </si>
  <si>
    <t>Trichlorofluoromethane</t>
  </si>
  <si>
    <t>Xylenes m,p,o</t>
  </si>
  <si>
    <t>Vinyl Chloride</t>
  </si>
  <si>
    <t>TOTAL VOCS</t>
  </si>
  <si>
    <t>Alkalinity</t>
  </si>
  <si>
    <t>Total Suspended Solids</t>
  </si>
  <si>
    <t>Total Dissolved Solids</t>
  </si>
  <si>
    <t>Chloride</t>
  </si>
  <si>
    <t>Sulfate</t>
  </si>
  <si>
    <t>Nitrate + Nitrite, N</t>
  </si>
  <si>
    <t>Ammonia, Nitrogen</t>
  </si>
  <si>
    <t>Arsenic</t>
  </si>
  <si>
    <t>Cadmium</t>
  </si>
  <si>
    <t>CHROMIUM</t>
  </si>
  <si>
    <t>Lead</t>
  </si>
  <si>
    <t>MERCURY</t>
  </si>
  <si>
    <t>Copper</t>
  </si>
  <si>
    <t>Iron</t>
  </si>
  <si>
    <t>Manganese</t>
  </si>
  <si>
    <t>Zinc</t>
  </si>
  <si>
    <t>Calcium</t>
  </si>
  <si>
    <t>Magnesium</t>
  </si>
  <si>
    <t>Potassium</t>
  </si>
  <si>
    <t>Sodium</t>
  </si>
  <si>
    <t>Depth to Water</t>
  </si>
  <si>
    <t>T.O.C. Elevation</t>
  </si>
  <si>
    <t>Elevation Water</t>
  </si>
  <si>
    <t>WELL NUMBER</t>
  </si>
  <si>
    <t>SAMPLE DATE</t>
  </si>
  <si>
    <t>SAMPLE NO.</t>
  </si>
  <si>
    <t>UNIQUE NO.</t>
  </si>
  <si>
    <t>ug/L</t>
  </si>
  <si>
    <t>ug/l</t>
  </si>
  <si>
    <t>mg/L</t>
  </si>
  <si>
    <t>MCL</t>
  </si>
  <si>
    <t>HRL</t>
  </si>
  <si>
    <t xml:space="preserve"> </t>
  </si>
  <si>
    <t>FL-2</t>
  </si>
  <si>
    <t>MDH</t>
  </si>
  <si>
    <t>&lt;1.0</t>
  </si>
  <si>
    <t>&lt;0.10</t>
  </si>
  <si>
    <t>&lt;0.50</t>
  </si>
  <si>
    <t>&lt;0.02</t>
  </si>
  <si>
    <t>&lt;10</t>
  </si>
  <si>
    <t>&lt;0.01</t>
  </si>
  <si>
    <t>FL-4</t>
  </si>
  <si>
    <t>&lt;0.05</t>
  </si>
  <si>
    <t>FL-5</t>
  </si>
  <si>
    <t>ND</t>
  </si>
  <si>
    <t>FL-6</t>
  </si>
  <si>
    <t>P-3</t>
  </si>
  <si>
    <t>&lt;1</t>
  </si>
  <si>
    <t>&lt;0.1</t>
  </si>
  <si>
    <t>&lt;0.5</t>
  </si>
  <si>
    <t>FIELD BLK</t>
  </si>
  <si>
    <t>TRIP BLANK</t>
  </si>
  <si>
    <t>LANDFILL</t>
  </si>
  <si>
    <t>WELL</t>
  </si>
  <si>
    <t>SAMPLE</t>
  </si>
  <si>
    <t>DISSOLVE</t>
  </si>
  <si>
    <t>FIELD</t>
  </si>
  <si>
    <t>SPECIFIC</t>
  </si>
  <si>
    <t>TEMP</t>
  </si>
  <si>
    <t>PUMP /</t>
  </si>
  <si>
    <t>PUMP</t>
  </si>
  <si>
    <t xml:space="preserve">TIME TO </t>
  </si>
  <si>
    <t>GALLONS</t>
  </si>
  <si>
    <t># WELL</t>
  </si>
  <si>
    <t>STATIC</t>
  </si>
  <si>
    <t>DRAW-</t>
  </si>
  <si>
    <t>WATER</t>
  </si>
  <si>
    <t>wtr left -</t>
  </si>
  <si>
    <t>NAME</t>
  </si>
  <si>
    <t>NUMBER</t>
  </si>
  <si>
    <t>DATE</t>
  </si>
  <si>
    <t>OXYGEN</t>
  </si>
  <si>
    <t>TURBID</t>
  </si>
  <si>
    <t>CONDUCT</t>
  </si>
  <si>
    <t>pH</t>
  </si>
  <si>
    <t>deg C</t>
  </si>
  <si>
    <t>BAIL</t>
  </si>
  <si>
    <t>RATE</t>
  </si>
  <si>
    <t>EVAC. (MIN)</t>
  </si>
  <si>
    <t>REMOVE</t>
  </si>
  <si>
    <t>VOLUME</t>
  </si>
  <si>
    <t>BEFORE</t>
  </si>
  <si>
    <t>AFTER</t>
  </si>
  <si>
    <t>DEPTH</t>
  </si>
  <si>
    <t>DOWN</t>
  </si>
  <si>
    <t>LEFT</t>
  </si>
  <si>
    <t>drawdown</t>
  </si>
  <si>
    <t>Eh</t>
  </si>
  <si>
    <t>Maintenance</t>
  </si>
  <si>
    <t>French Lake</t>
  </si>
  <si>
    <t>NA</t>
  </si>
  <si>
    <t>&lt; 0.1</t>
  </si>
  <si>
    <t>FL-5S</t>
  </si>
  <si>
    <t>wl only</t>
  </si>
  <si>
    <t>Grundfos</t>
  </si>
  <si>
    <t>FP-3</t>
  </si>
  <si>
    <t>Ded. Waterra</t>
  </si>
  <si>
    <t>Ded. B. Pump</t>
  </si>
  <si>
    <t>&gt; 1000</t>
  </si>
  <si>
    <t>Waterra</t>
  </si>
  <si>
    <t>Monitoring Well Number</t>
  </si>
  <si>
    <t>Groundwater Elevation      April 11, 2000                 (feet)</t>
  </si>
  <si>
    <t>Groundwater Elevation August 15, 2000                  (feet)</t>
  </si>
  <si>
    <t>Groundwater Elevation  November 17, 2000              (feet)</t>
  </si>
  <si>
    <t>HBV</t>
  </si>
  <si>
    <t>LAB</t>
  </si>
  <si>
    <t>FL-1</t>
  </si>
  <si>
    <t>&lt;2</t>
  </si>
  <si>
    <t>&lt;.02</t>
  </si>
  <si>
    <t>Huntingdon</t>
  </si>
  <si>
    <t>&lt;0.98</t>
  </si>
  <si>
    <t>&lt;0.045</t>
  </si>
  <si>
    <t>&lt;3</t>
  </si>
  <si>
    <t>&lt;0.3</t>
  </si>
  <si>
    <t>&lt;.05</t>
  </si>
  <si>
    <t>&lt;.1</t>
  </si>
  <si>
    <t>&lt;4</t>
  </si>
  <si>
    <t>140*</t>
  </si>
  <si>
    <t>4000*</t>
  </si>
  <si>
    <t>1700*</t>
  </si>
  <si>
    <t>FL-3</t>
  </si>
  <si>
    <t>pp</t>
  </si>
  <si>
    <t>&lt;.01</t>
  </si>
  <si>
    <t>&lt;1.7</t>
  </si>
  <si>
    <t>&lt;0.18</t>
  </si>
  <si>
    <t>NOT ANALYZED</t>
  </si>
  <si>
    <t>DRY</t>
  </si>
  <si>
    <t>NOT SAMPLED</t>
  </si>
  <si>
    <t>nq</t>
  </si>
  <si>
    <t>FL-4 (D)</t>
  </si>
  <si>
    <t>&lt;0.43</t>
  </si>
  <si>
    <t>290*</t>
  </si>
  <si>
    <t>320*</t>
  </si>
  <si>
    <t>&lt;.010</t>
  </si>
  <si>
    <t>PP</t>
  </si>
  <si>
    <t>&lt;20</t>
  </si>
  <si>
    <t>&lt;0.2</t>
  </si>
  <si>
    <t>&lt;0.010</t>
  </si>
  <si>
    <t>120*</t>
  </si>
  <si>
    <t>39*</t>
  </si>
  <si>
    <t>,1</t>
  </si>
  <si>
    <t>&lt;100</t>
  </si>
  <si>
    <t>&lt;5</t>
  </si>
  <si>
    <t>&lt;.005</t>
  </si>
  <si>
    <t>&lt;30</t>
  </si>
  <si>
    <t>&lt;50</t>
  </si>
  <si>
    <t>&lt;200</t>
  </si>
  <si>
    <t>&lt;500</t>
  </si>
  <si>
    <t>&lt;4.0</t>
  </si>
  <si>
    <t>&lt;5.0</t>
  </si>
  <si>
    <t>&lt;2.0</t>
  </si>
  <si>
    <t>Lab Blank</t>
  </si>
  <si>
    <t>Meinhardt</t>
  </si>
  <si>
    <t>24*</t>
  </si>
  <si>
    <t>MAXIMUM CONCENTRATION</t>
  </si>
  <si>
    <t>HRL EXCEEDANCE</t>
  </si>
  <si>
    <t>MVTL order</t>
  </si>
  <si>
    <t>alpha order</t>
  </si>
  <si>
    <t>WMI order</t>
  </si>
  <si>
    <t>MDH order</t>
  </si>
  <si>
    <t>NE Tech order</t>
  </si>
  <si>
    <t>Braun order</t>
  </si>
  <si>
    <t>PACE order</t>
  </si>
  <si>
    <t>CompuChem order</t>
  </si>
  <si>
    <t>pump</t>
  </si>
  <si>
    <t>bailer</t>
  </si>
  <si>
    <t>Pump</t>
  </si>
  <si>
    <t>INTERPOLL ACETONE PROBLEM</t>
  </si>
  <si>
    <t>B. Pump</t>
  </si>
  <si>
    <t>RJE,MRH</t>
  </si>
  <si>
    <t>CHAIN LOCK BROKE CANNOT BE LOCKED</t>
  </si>
  <si>
    <t>RECOVERY TST</t>
  </si>
  <si>
    <t>interpoll acetone</t>
  </si>
  <si>
    <t>SLOW PUMPING; 35 ML PER SQUIRT</t>
  </si>
  <si>
    <t>DO TITR=0.8</t>
  </si>
  <si>
    <t>RJE, MRH; HOLE NEXT TO CASING</t>
  </si>
  <si>
    <t>Grab</t>
  </si>
  <si>
    <t>bail</t>
  </si>
  <si>
    <t>Bail</t>
  </si>
  <si>
    <t>INTERPOLL ACETONE</t>
  </si>
  <si>
    <t>DIDNT STAB FOR TURB.</t>
  </si>
  <si>
    <t>&gt;1000</t>
  </si>
  <si>
    <t>DIDNT STAB.</t>
  </si>
  <si>
    <t>Fl-2</t>
  </si>
  <si>
    <t>Fl-4</t>
  </si>
  <si>
    <t>DED TIMCO</t>
  </si>
  <si>
    <t>DIDNT STAB-NTU</t>
  </si>
  <si>
    <t>TUBING VOL</t>
  </si>
  <si>
    <t>Ded. Pump</t>
  </si>
  <si>
    <t>&gt; 1999</t>
  </si>
  <si>
    <t>Ded Waterra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</si>
</sst>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\ "/>
    <numFmt numFmtId="168" formatCode="#,##0.00_);[Red]\-#,##0.00"/>
    <numFmt numFmtId="169" formatCode=";;;"/>
    <numFmt numFmtId="170" formatCode="mm/dd/yy"/>
    <numFmt numFmtId="171" formatCode="mmm\-dd\-yy"/>
    <numFmt numFmtId="172" formatCode="0.0"/>
  </numFmts>
  <fonts count="20">
    <font>
      <sz val="10"/>
      <name val="Arial"/>
      <family val="0"/>
    </font>
    <font>
      <sz val="8"/>
      <color indexed="18"/>
      <name val="Arial"/>
      <family val="0"/>
    </font>
    <font>
      <sz val="7"/>
      <color indexed="18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8"/>
      <name val="Arial"/>
      <family val="0"/>
    </font>
    <font>
      <sz val="12"/>
      <name val="Courie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MS Sans Serif"/>
      <family val="0"/>
    </font>
    <font>
      <sz val="7"/>
      <name val="Arial"/>
      <family val="2"/>
    </font>
    <font>
      <sz val="6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2" fontId="8" fillId="0" borderId="1" xfId="43" applyNumberFormat="1" applyFont="1" applyBorder="1" applyAlignment="1" applyProtection="1">
      <alignment horizontal="center" wrapText="1"/>
      <protection locked="0"/>
    </xf>
    <xf numFmtId="2" fontId="8" fillId="0" borderId="2" xfId="43" applyNumberFormat="1" applyFont="1" applyBorder="1" applyAlignment="1" applyProtection="1">
      <alignment horizontal="center" wrapText="1"/>
      <protection locked="0"/>
    </xf>
    <xf numFmtId="2" fontId="8" fillId="0" borderId="3" xfId="43" applyNumberFormat="1" applyFont="1" applyBorder="1" applyAlignment="1" applyProtection="1">
      <alignment horizontal="center" wrapText="1"/>
      <protection locked="0"/>
    </xf>
    <xf numFmtId="164" fontId="7" fillId="0" borderId="0" xfId="43">
      <alignment/>
      <protection/>
    </xf>
    <xf numFmtId="164" fontId="9" fillId="0" borderId="4" xfId="43" applyFont="1" applyBorder="1" applyAlignment="1">
      <alignment horizontal="center"/>
      <protection/>
    </xf>
    <xf numFmtId="2" fontId="9" fillId="0" borderId="5" xfId="43" applyNumberFormat="1" applyFont="1" applyBorder="1" applyAlignment="1">
      <alignment horizontal="center"/>
      <protection/>
    </xf>
    <xf numFmtId="2" fontId="9" fillId="0" borderId="6" xfId="43" applyNumberFormat="1" applyFont="1" applyBorder="1" applyAlignment="1">
      <alignment horizontal="center"/>
      <protection/>
    </xf>
    <xf numFmtId="164" fontId="9" fillId="0" borderId="7" xfId="43" applyFont="1" applyBorder="1" applyAlignment="1">
      <alignment horizontal="center"/>
      <protection/>
    </xf>
    <xf numFmtId="2" fontId="9" fillId="0" borderId="8" xfId="43" applyNumberFormat="1" applyFont="1" applyBorder="1" applyAlignment="1">
      <alignment horizontal="center"/>
      <protection/>
    </xf>
    <xf numFmtId="2" fontId="9" fillId="0" borderId="9" xfId="43" applyNumberFormat="1" applyFont="1" applyBorder="1" applyAlignment="1">
      <alignment horizontal="center"/>
      <protection/>
    </xf>
    <xf numFmtId="164" fontId="9" fillId="0" borderId="10" xfId="43" applyFont="1" applyBorder="1" applyAlignment="1">
      <alignment horizontal="center"/>
      <protection/>
    </xf>
    <xf numFmtId="2" fontId="9" fillId="0" borderId="11" xfId="43" applyNumberFormat="1" applyFont="1" applyBorder="1" applyAlignment="1">
      <alignment horizontal="center"/>
      <protection/>
    </xf>
    <xf numFmtId="2" fontId="9" fillId="0" borderId="12" xfId="43" applyNumberFormat="1" applyFont="1" applyBorder="1" applyAlignment="1">
      <alignment horizontal="center"/>
      <protection/>
    </xf>
    <xf numFmtId="0" fontId="10" fillId="0" borderId="13" xfId="43" applyNumberFormat="1" applyFont="1" applyBorder="1" applyAlignment="1" applyProtection="1">
      <alignment horizontal="center" vertical="center" wrapText="1"/>
      <protection locked="0"/>
    </xf>
    <xf numFmtId="164" fontId="7" fillId="0" borderId="13" xfId="43" applyBorder="1" applyAlignment="1">
      <alignment horizontal="center" wrapText="1"/>
      <protection/>
    </xf>
    <xf numFmtId="164" fontId="7" fillId="0" borderId="14" xfId="43" applyBorder="1" applyAlignment="1">
      <alignment horizontal="center" wrapText="1"/>
      <protection/>
    </xf>
    <xf numFmtId="164" fontId="11" fillId="0" borderId="15" xfId="43" applyFont="1" applyBorder="1" applyAlignment="1">
      <alignment/>
      <protection/>
    </xf>
    <xf numFmtId="0" fontId="1" fillId="0" borderId="16" xfId="43" applyNumberFormat="1" applyFont="1" applyBorder="1" applyAlignment="1" applyProtection="1">
      <alignment horizontal="center" vertical="center" textRotation="90" wrapText="1"/>
      <protection locked="0"/>
    </xf>
    <xf numFmtId="2" fontId="1" fillId="0" borderId="16" xfId="43" applyNumberFormat="1" applyFont="1" applyBorder="1" applyAlignment="1" applyProtection="1">
      <alignment horizontal="center" vertical="center" textRotation="90" wrapText="1"/>
      <protection locked="0"/>
    </xf>
    <xf numFmtId="2" fontId="1" fillId="0" borderId="17" xfId="43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43" applyNumberFormat="1" applyFont="1" applyAlignment="1">
      <alignment horizontal="center"/>
      <protection/>
    </xf>
    <xf numFmtId="164" fontId="7" fillId="0" borderId="0" xfId="43" applyAlignment="1">
      <alignment horizontal="center" wrapText="1"/>
      <protection/>
    </xf>
    <xf numFmtId="164" fontId="7" fillId="0" borderId="18" xfId="43" applyBorder="1" applyAlignment="1">
      <alignment horizontal="center" wrapText="1"/>
      <protection/>
    </xf>
    <xf numFmtId="164" fontId="11" fillId="0" borderId="19" xfId="43" applyFont="1" applyBorder="1" applyAlignment="1">
      <alignment/>
      <protection/>
    </xf>
    <xf numFmtId="0" fontId="1" fillId="0" borderId="20" xfId="43" applyNumberFormat="1" applyFont="1" applyBorder="1" applyAlignment="1" applyProtection="1">
      <alignment horizontal="center"/>
      <protection locked="0"/>
    </xf>
    <xf numFmtId="2" fontId="1" fillId="0" borderId="20" xfId="43" applyNumberFormat="1" applyFont="1" applyBorder="1" applyAlignment="1" applyProtection="1">
      <alignment horizontal="center"/>
      <protection locked="0"/>
    </xf>
    <xf numFmtId="2" fontId="1" fillId="0" borderId="21" xfId="43" applyNumberFormat="1" applyFont="1" applyBorder="1" applyAlignment="1" applyProtection="1">
      <alignment horizontal="center"/>
      <protection locked="0"/>
    </xf>
    <xf numFmtId="14" fontId="1" fillId="0" borderId="16" xfId="43" applyNumberFormat="1" applyFont="1" applyBorder="1" applyAlignment="1">
      <alignment horizontal="center"/>
      <protection/>
    </xf>
    <xf numFmtId="0" fontId="1" fillId="0" borderId="16" xfId="43" applyNumberFormat="1" applyFont="1" applyBorder="1" applyAlignment="1">
      <alignment horizontal="center"/>
      <protection/>
    </xf>
    <xf numFmtId="0" fontId="1" fillId="0" borderId="16" xfId="43" applyNumberFormat="1" applyFont="1" applyBorder="1" applyAlignment="1" applyProtection="1">
      <alignment horizontal="center"/>
      <protection locked="0"/>
    </xf>
    <xf numFmtId="2" fontId="1" fillId="0" borderId="16" xfId="43" applyNumberFormat="1" applyFont="1" applyBorder="1" applyAlignment="1">
      <alignment horizontal="center"/>
      <protection/>
    </xf>
    <xf numFmtId="2" fontId="1" fillId="0" borderId="17" xfId="43" applyNumberFormat="1" applyFont="1" applyBorder="1" applyAlignment="1">
      <alignment horizontal="center"/>
      <protection/>
    </xf>
    <xf numFmtId="14" fontId="1" fillId="0" borderId="8" xfId="43" applyNumberFormat="1" applyFont="1" applyBorder="1" applyAlignment="1">
      <alignment horizontal="center"/>
      <protection/>
    </xf>
    <xf numFmtId="0" fontId="1" fillId="0" borderId="8" xfId="43" applyNumberFormat="1" applyFont="1" applyBorder="1" applyAlignment="1">
      <alignment horizontal="center"/>
      <protection/>
    </xf>
    <xf numFmtId="0" fontId="1" fillId="0" borderId="8" xfId="43" applyNumberFormat="1" applyFont="1" applyBorder="1" applyAlignment="1" applyProtection="1">
      <alignment horizontal="center"/>
      <protection locked="0"/>
    </xf>
    <xf numFmtId="2" fontId="1" fillId="0" borderId="8" xfId="43" applyNumberFormat="1" applyFont="1" applyBorder="1" applyAlignment="1">
      <alignment horizontal="center"/>
      <protection/>
    </xf>
    <xf numFmtId="2" fontId="1" fillId="0" borderId="9" xfId="43" applyNumberFormat="1" applyFont="1" applyBorder="1" applyAlignment="1">
      <alignment horizontal="center"/>
      <protection/>
    </xf>
    <xf numFmtId="164" fontId="7" fillId="0" borderId="22" xfId="43" applyBorder="1" applyAlignment="1">
      <alignment horizontal="center" wrapText="1"/>
      <protection/>
    </xf>
    <xf numFmtId="164" fontId="7" fillId="0" borderId="23" xfId="43" applyBorder="1" applyAlignment="1">
      <alignment horizontal="center" wrapText="1"/>
      <protection/>
    </xf>
    <xf numFmtId="14" fontId="1" fillId="0" borderId="11" xfId="43" applyNumberFormat="1" applyFont="1" applyBorder="1" applyAlignment="1">
      <alignment horizontal="center"/>
      <protection/>
    </xf>
    <xf numFmtId="0" fontId="1" fillId="0" borderId="11" xfId="43" applyNumberFormat="1" applyFont="1" applyBorder="1" applyAlignment="1">
      <alignment horizontal="center"/>
      <protection/>
    </xf>
    <xf numFmtId="0" fontId="1" fillId="0" borderId="11" xfId="43" applyNumberFormat="1" applyFont="1" applyBorder="1" applyAlignment="1" applyProtection="1">
      <alignment horizontal="center"/>
      <protection locked="0"/>
    </xf>
    <xf numFmtId="172" fontId="1" fillId="0" borderId="11" xfId="43" applyNumberFormat="1" applyFont="1" applyBorder="1" applyAlignment="1" applyProtection="1">
      <alignment horizontal="center"/>
      <protection locked="0"/>
    </xf>
    <xf numFmtId="172" fontId="1" fillId="0" borderId="11" xfId="43" applyNumberFormat="1" applyFont="1" applyBorder="1" applyAlignment="1">
      <alignment horizontal="center"/>
      <protection/>
    </xf>
    <xf numFmtId="2" fontId="1" fillId="0" borderId="11" xfId="43" applyNumberFormat="1" applyFont="1" applyBorder="1" applyAlignment="1">
      <alignment horizontal="center"/>
      <protection/>
    </xf>
    <xf numFmtId="2" fontId="1" fillId="0" borderId="12" xfId="43" applyNumberFormat="1" applyFont="1" applyBorder="1" applyAlignment="1">
      <alignment horizontal="center"/>
      <protection/>
    </xf>
    <xf numFmtId="0" fontId="1" fillId="0" borderId="24" xfId="43" applyNumberFormat="1" applyFont="1" applyBorder="1" applyAlignment="1" applyProtection="1">
      <alignment horizontal="center"/>
      <protection locked="0"/>
    </xf>
    <xf numFmtId="14" fontId="1" fillId="0" borderId="25" xfId="43" applyNumberFormat="1" applyFont="1" applyBorder="1" applyAlignment="1" applyProtection="1">
      <alignment horizontal="center"/>
      <protection locked="0"/>
    </xf>
    <xf numFmtId="14" fontId="2" fillId="0" borderId="26" xfId="43" applyNumberFormat="1" applyFont="1" applyBorder="1" applyAlignment="1" applyProtection="1">
      <alignment horizontal="center"/>
      <protection locked="0"/>
    </xf>
    <xf numFmtId="14" fontId="2" fillId="0" borderId="20" xfId="43" applyNumberFormat="1" applyFont="1" applyBorder="1" applyAlignment="1" applyProtection="1">
      <alignment horizontal="center"/>
      <protection locked="0"/>
    </xf>
    <xf numFmtId="0" fontId="1" fillId="0" borderId="5" xfId="43" applyNumberFormat="1" applyFont="1" applyBorder="1" applyAlignment="1" applyProtection="1">
      <alignment horizontal="center"/>
      <protection locked="0"/>
    </xf>
    <xf numFmtId="0" fontId="1" fillId="0" borderId="5" xfId="43" applyNumberFormat="1" applyFont="1" applyBorder="1" applyAlignment="1">
      <alignment horizontal="center"/>
      <protection/>
    </xf>
    <xf numFmtId="2" fontId="1" fillId="0" borderId="5" xfId="43" applyNumberFormat="1" applyFont="1" applyBorder="1" applyAlignment="1">
      <alignment horizontal="center"/>
      <protection/>
    </xf>
    <xf numFmtId="2" fontId="1" fillId="0" borderId="6" xfId="43" applyNumberFormat="1" applyFont="1" applyBorder="1" applyAlignment="1">
      <alignment horizontal="center"/>
      <protection/>
    </xf>
    <xf numFmtId="0" fontId="1" fillId="0" borderId="7" xfId="43" applyNumberFormat="1" applyFont="1" applyBorder="1" applyAlignment="1" applyProtection="1">
      <alignment horizontal="center" vertical="center"/>
      <protection locked="0"/>
    </xf>
    <xf numFmtId="15" fontId="1" fillId="0" borderId="27" xfId="43" applyNumberFormat="1" applyFont="1" applyBorder="1" applyAlignment="1" applyProtection="1">
      <alignment horizontal="center" vertical="center"/>
      <protection locked="0"/>
    </xf>
    <xf numFmtId="15" fontId="1" fillId="0" borderId="28" xfId="43" applyNumberFormat="1" applyFont="1" applyBorder="1" applyAlignment="1" applyProtection="1">
      <alignment horizontal="center" vertical="center"/>
      <protection locked="0"/>
    </xf>
    <xf numFmtId="1" fontId="1" fillId="0" borderId="8" xfId="43" applyNumberFormat="1" applyFont="1" applyBorder="1" applyAlignment="1" applyProtection="1">
      <alignment horizontal="center" vertical="center"/>
      <protection locked="0"/>
    </xf>
    <xf numFmtId="0" fontId="1" fillId="0" borderId="8" xfId="43" applyNumberFormat="1" applyFont="1" applyBorder="1" applyAlignment="1" applyProtection="1">
      <alignment horizontal="center" vertical="center"/>
      <protection locked="0"/>
    </xf>
    <xf numFmtId="164" fontId="1" fillId="0" borderId="8" xfId="43" applyFont="1" applyBorder="1" applyAlignment="1">
      <alignment horizontal="center" vertical="center"/>
      <protection/>
    </xf>
    <xf numFmtId="2" fontId="1" fillId="0" borderId="8" xfId="43" applyNumberFormat="1" applyFont="1" applyBorder="1" applyAlignment="1">
      <alignment horizontal="center" vertical="center"/>
      <protection/>
    </xf>
    <xf numFmtId="2" fontId="1" fillId="0" borderId="9" xfId="43" applyNumberFormat="1" applyFont="1" applyBorder="1" applyAlignment="1">
      <alignment horizontal="center" vertical="center"/>
      <protection/>
    </xf>
    <xf numFmtId="164" fontId="1" fillId="0" borderId="0" xfId="43" applyFont="1" applyBorder="1" applyAlignment="1">
      <alignment horizontal="center" vertical="center"/>
      <protection/>
    </xf>
    <xf numFmtId="15" fontId="1" fillId="0" borderId="8" xfId="43" applyNumberFormat="1" applyFont="1" applyBorder="1" applyAlignment="1" applyProtection="1">
      <alignment horizontal="center" vertical="center"/>
      <protection locked="0"/>
    </xf>
    <xf numFmtId="1" fontId="1" fillId="0" borderId="28" xfId="43" applyNumberFormat="1" applyFont="1" applyBorder="1" applyAlignment="1" applyProtection="1">
      <alignment horizontal="center" vertical="center"/>
      <protection locked="0"/>
    </xf>
    <xf numFmtId="164" fontId="1" fillId="0" borderId="8" xfId="43" applyNumberFormat="1" applyFont="1" applyBorder="1" applyAlignment="1">
      <alignment horizontal="center"/>
      <protection/>
    </xf>
    <xf numFmtId="164" fontId="3" fillId="0" borderId="8" xfId="43" applyFont="1" applyBorder="1" applyAlignment="1">
      <alignment horizontal="center"/>
      <protection/>
    </xf>
    <xf numFmtId="164" fontId="3" fillId="0" borderId="7" xfId="43" applyFont="1" applyBorder="1" applyAlignment="1">
      <alignment horizontal="center"/>
      <protection/>
    </xf>
    <xf numFmtId="14" fontId="3" fillId="0" borderId="27" xfId="43" applyNumberFormat="1" applyFont="1" applyBorder="1" applyAlignment="1">
      <alignment horizontal="center"/>
      <protection/>
    </xf>
    <xf numFmtId="1" fontId="3" fillId="0" borderId="28" xfId="43" applyNumberFormat="1" applyFont="1" applyBorder="1" applyAlignment="1">
      <alignment horizontal="center"/>
      <protection/>
    </xf>
    <xf numFmtId="164" fontId="3" fillId="0" borderId="9" xfId="43" applyFont="1" applyBorder="1" applyAlignment="1">
      <alignment horizontal="center"/>
      <protection/>
    </xf>
    <xf numFmtId="14" fontId="3" fillId="0" borderId="28" xfId="43" applyNumberFormat="1" applyFont="1" applyBorder="1" applyAlignment="1">
      <alignment horizontal="center"/>
      <protection/>
    </xf>
    <xf numFmtId="14" fontId="3" fillId="0" borderId="8" xfId="43" applyNumberFormat="1" applyFont="1" applyBorder="1" applyAlignment="1">
      <alignment horizontal="center"/>
      <protection/>
    </xf>
    <xf numFmtId="165" fontId="3" fillId="0" borderId="8" xfId="43" applyNumberFormat="1" applyFont="1" applyBorder="1">
      <alignment/>
      <protection/>
    </xf>
    <xf numFmtId="164" fontId="12" fillId="0" borderId="7" xfId="43" applyFont="1" applyBorder="1" applyAlignment="1">
      <alignment horizontal="center"/>
      <protection/>
    </xf>
    <xf numFmtId="14" fontId="12" fillId="0" borderId="27" xfId="43" applyNumberFormat="1" applyFont="1" applyBorder="1" applyAlignment="1">
      <alignment horizontal="center"/>
      <protection/>
    </xf>
    <xf numFmtId="1" fontId="12" fillId="0" borderId="28" xfId="43" applyNumberFormat="1" applyFont="1" applyBorder="1" applyAlignment="1">
      <alignment horizontal="center"/>
      <protection/>
    </xf>
    <xf numFmtId="1" fontId="12" fillId="0" borderId="8" xfId="43" applyNumberFormat="1" applyFont="1" applyBorder="1" applyAlignment="1" applyProtection="1">
      <alignment horizontal="center" vertical="center"/>
      <protection locked="0"/>
    </xf>
    <xf numFmtId="164" fontId="12" fillId="0" borderId="8" xfId="43" applyFont="1" applyBorder="1" applyAlignment="1">
      <alignment horizontal="center"/>
      <protection/>
    </xf>
    <xf numFmtId="165" fontId="12" fillId="0" borderId="8" xfId="43" applyNumberFormat="1" applyFont="1" applyBorder="1">
      <alignment/>
      <protection/>
    </xf>
    <xf numFmtId="164" fontId="12" fillId="0" borderId="9" xfId="43" applyFont="1" applyBorder="1" applyAlignment="1">
      <alignment horizontal="center"/>
      <protection/>
    </xf>
    <xf numFmtId="164" fontId="12" fillId="0" borderId="0" xfId="43" applyFont="1" applyBorder="1" applyAlignment="1">
      <alignment horizontal="center" vertical="center"/>
      <protection/>
    </xf>
    <xf numFmtId="164" fontId="13" fillId="0" borderId="8" xfId="43" applyFont="1" applyBorder="1" applyAlignment="1">
      <alignment horizontal="center"/>
      <protection/>
    </xf>
    <xf numFmtId="165" fontId="3" fillId="0" borderId="8" xfId="43" applyNumberFormat="1" applyFont="1" applyBorder="1" applyAlignment="1">
      <alignment horizontal="center"/>
      <protection/>
    </xf>
    <xf numFmtId="165" fontId="12" fillId="0" borderId="8" xfId="43" applyNumberFormat="1" applyFont="1" applyBorder="1" applyAlignment="1">
      <alignment horizontal="center"/>
      <protection/>
    </xf>
    <xf numFmtId="15" fontId="12" fillId="0" borderId="8" xfId="43" applyNumberFormat="1" applyFont="1" applyBorder="1" applyAlignment="1" applyProtection="1">
      <alignment horizontal="center" vertical="center"/>
      <protection locked="0"/>
    </xf>
    <xf numFmtId="164" fontId="1" fillId="0" borderId="7" xfId="43" applyFont="1" applyBorder="1" applyAlignment="1">
      <alignment horizontal="center" vertical="center"/>
      <protection/>
    </xf>
    <xf numFmtId="15" fontId="1" fillId="0" borderId="27" xfId="43" applyNumberFormat="1" applyFont="1" applyBorder="1" applyAlignment="1">
      <alignment horizontal="center" vertical="center"/>
      <protection/>
    </xf>
    <xf numFmtId="15" fontId="1" fillId="0" borderId="28" xfId="43" applyNumberFormat="1" applyFont="1" applyBorder="1" applyAlignment="1">
      <alignment horizontal="center" vertical="center"/>
      <protection/>
    </xf>
    <xf numFmtId="15" fontId="1" fillId="0" borderId="8" xfId="43" applyNumberFormat="1" applyFont="1" applyBorder="1" applyAlignment="1">
      <alignment horizontal="center" vertical="center"/>
      <protection/>
    </xf>
    <xf numFmtId="1" fontId="1" fillId="0" borderId="28" xfId="43" applyNumberFormat="1" applyFont="1" applyBorder="1" applyAlignment="1">
      <alignment horizontal="center" vertical="center"/>
      <protection/>
    </xf>
    <xf numFmtId="2" fontId="12" fillId="0" borderId="9" xfId="43" applyNumberFormat="1" applyFont="1" applyBorder="1" applyAlignment="1">
      <alignment horizontal="center"/>
      <protection/>
    </xf>
    <xf numFmtId="14" fontId="12" fillId="0" borderId="8" xfId="43" applyNumberFormat="1" applyFont="1" applyBorder="1" applyAlignment="1">
      <alignment horizontal="center"/>
      <protection/>
    </xf>
    <xf numFmtId="164" fontId="3" fillId="0" borderId="10" xfId="43" applyFont="1" applyBorder="1" applyAlignment="1">
      <alignment horizontal="center"/>
      <protection/>
    </xf>
    <xf numFmtId="14" fontId="3" fillId="0" borderId="29" xfId="43" applyNumberFormat="1" applyFont="1" applyBorder="1" applyAlignment="1">
      <alignment horizontal="center"/>
      <protection/>
    </xf>
    <xf numFmtId="14" fontId="3" fillId="0" borderId="30" xfId="43" applyNumberFormat="1" applyFont="1" applyBorder="1" applyAlignment="1">
      <alignment horizontal="center"/>
      <protection/>
    </xf>
    <xf numFmtId="14" fontId="3" fillId="0" borderId="11" xfId="43" applyNumberFormat="1" applyFont="1" applyBorder="1" applyAlignment="1">
      <alignment horizontal="center"/>
      <protection/>
    </xf>
    <xf numFmtId="164" fontId="3" fillId="0" borderId="11" xfId="43" applyFont="1" applyBorder="1" applyAlignment="1">
      <alignment horizontal="center"/>
      <protection/>
    </xf>
    <xf numFmtId="164" fontId="3" fillId="0" borderId="12" xfId="43" applyFont="1" applyBorder="1" applyAlignment="1">
      <alignment horizontal="center"/>
      <protection/>
    </xf>
    <xf numFmtId="15" fontId="1" fillId="0" borderId="0" xfId="43" applyNumberFormat="1" applyFont="1" applyBorder="1" applyAlignment="1">
      <alignment horizontal="center" vertical="center"/>
      <protection/>
    </xf>
    <xf numFmtId="2" fontId="1" fillId="0" borderId="0" xfId="43" applyNumberFormat="1" applyFont="1" applyBorder="1" applyAlignment="1">
      <alignment horizontal="center" vertical="center"/>
      <protection/>
    </xf>
    <xf numFmtId="0" fontId="1" fillId="0" borderId="0" xfId="43" applyNumberFormat="1" applyFont="1" applyBorder="1" applyAlignment="1">
      <alignment horizontal="center"/>
      <protection/>
    </xf>
    <xf numFmtId="14" fontId="1" fillId="0" borderId="0" xfId="43" applyNumberFormat="1" applyFont="1" applyBorder="1" applyAlignment="1" applyProtection="1">
      <alignment horizontal="center"/>
      <protection locked="0"/>
    </xf>
    <xf numFmtId="1" fontId="1" fillId="0" borderId="0" xfId="43" applyNumberFormat="1" applyFont="1" applyBorder="1" applyAlignment="1" applyProtection="1">
      <alignment horizontal="center"/>
      <protection locked="0"/>
    </xf>
    <xf numFmtId="14" fontId="1" fillId="0" borderId="0" xfId="43" applyNumberFormat="1" applyFont="1" applyBorder="1" applyAlignment="1">
      <alignment horizontal="center"/>
      <protection/>
    </xf>
    <xf numFmtId="0" fontId="1" fillId="0" borderId="0" xfId="43" applyNumberFormat="1" applyFont="1" applyBorder="1" applyAlignment="1" applyProtection="1">
      <alignment horizontal="center"/>
      <protection locked="0"/>
    </xf>
    <xf numFmtId="2" fontId="1" fillId="0" borderId="0" xfId="43" applyNumberFormat="1" applyFont="1" applyBorder="1" applyAlignment="1">
      <alignment horizontal="center"/>
      <protection/>
    </xf>
    <xf numFmtId="2" fontId="1" fillId="0" borderId="0" xfId="43" applyNumberFormat="1" applyFont="1" applyAlignment="1">
      <alignment horizontal="center"/>
      <protection/>
    </xf>
    <xf numFmtId="0" fontId="1" fillId="0" borderId="0" xfId="43" applyNumberFormat="1" applyFont="1" applyAlignment="1" applyProtection="1">
      <alignment horizontal="left"/>
      <protection locked="0"/>
    </xf>
    <xf numFmtId="14" fontId="1" fillId="0" borderId="0" xfId="43" applyNumberFormat="1" applyFont="1" applyAlignment="1">
      <alignment horizontal="center"/>
      <protection/>
    </xf>
    <xf numFmtId="0" fontId="1" fillId="0" borderId="0" xfId="43" applyNumberFormat="1" applyFont="1" applyAlignment="1" applyProtection="1">
      <alignment horizontal="center"/>
      <protection locked="0"/>
    </xf>
    <xf numFmtId="0" fontId="1" fillId="0" borderId="0" xfId="43" applyNumberFormat="1" applyFont="1" applyAlignment="1">
      <alignment horizontal="left"/>
      <protection/>
    </xf>
    <xf numFmtId="0" fontId="7" fillId="0" borderId="0" xfId="43" applyNumberFormat="1" applyAlignment="1">
      <alignment horizontal="center"/>
      <protection/>
    </xf>
    <xf numFmtId="1" fontId="1" fillId="0" borderId="0" xfId="43" applyNumberFormat="1" applyFont="1" applyAlignment="1" applyProtection="1">
      <alignment horizontal="center"/>
      <protection locked="0"/>
    </xf>
    <xf numFmtId="2" fontId="1" fillId="0" borderId="0" xfId="43" applyNumberFormat="1" applyFont="1" applyAlignment="1" applyProtection="1">
      <alignment horizontal="left"/>
      <protection locked="0"/>
    </xf>
    <xf numFmtId="0" fontId="1" fillId="0" borderId="0" xfId="43" applyNumberFormat="1" applyFont="1" applyAlignment="1" applyProtection="1">
      <alignment horizontal="center" vertical="center"/>
      <protection locked="0"/>
    </xf>
    <xf numFmtId="14" fontId="1" fillId="0" borderId="0" xfId="43" applyNumberFormat="1" applyFont="1" applyAlignment="1">
      <alignment horizontal="center" vertical="center"/>
      <protection/>
    </xf>
    <xf numFmtId="14" fontId="1" fillId="0" borderId="0" xfId="43" applyNumberFormat="1" applyFont="1" applyBorder="1" applyAlignment="1">
      <alignment horizontal="center" vertical="center"/>
      <protection/>
    </xf>
    <xf numFmtId="14" fontId="1" fillId="0" borderId="0" xfId="43" applyNumberFormat="1" applyFont="1" applyAlignment="1" applyProtection="1">
      <alignment horizontal="center" vertical="center"/>
      <protection locked="0"/>
    </xf>
    <xf numFmtId="2" fontId="1" fillId="0" borderId="0" xfId="43" applyNumberFormat="1" applyFont="1" applyAlignment="1" applyProtection="1">
      <alignment horizontal="center" vertical="center"/>
      <protection locked="0"/>
    </xf>
    <xf numFmtId="0" fontId="1" fillId="0" borderId="0" xfId="43" applyNumberFormat="1" applyFont="1" applyAlignment="1">
      <alignment horizontal="center" vertical="center"/>
      <protection/>
    </xf>
    <xf numFmtId="14" fontId="1" fillId="0" borderId="0" xfId="43" applyNumberFormat="1" applyFont="1" applyAlignment="1" applyProtection="1">
      <alignment horizontal="center"/>
      <protection locked="0"/>
    </xf>
    <xf numFmtId="0" fontId="1" fillId="0" borderId="0" xfId="43" applyNumberFormat="1" applyFont="1" applyAlignment="1" applyProtection="1">
      <alignment horizontal="center" vertical="center" textRotation="90"/>
      <protection locked="0"/>
    </xf>
    <xf numFmtId="2" fontId="1" fillId="0" borderId="0" xfId="43" applyNumberFormat="1" applyFont="1" applyAlignment="1" applyProtection="1">
      <alignment horizontal="center" vertical="center" textRotation="90"/>
      <protection locked="0"/>
    </xf>
    <xf numFmtId="17" fontId="1" fillId="0" borderId="0" xfId="43" applyNumberFormat="1" applyFont="1" applyAlignment="1">
      <alignment horizontal="center"/>
      <protection/>
    </xf>
    <xf numFmtId="17" fontId="1" fillId="0" borderId="0" xfId="43" applyNumberFormat="1" applyFont="1" applyBorder="1" applyAlignment="1">
      <alignment horizontal="center"/>
      <protection/>
    </xf>
    <xf numFmtId="164" fontId="5" fillId="0" borderId="31" xfId="43" applyFont="1" applyBorder="1" applyAlignment="1" applyProtection="1">
      <alignment horizontal="center"/>
      <protection locked="0"/>
    </xf>
    <xf numFmtId="164" fontId="5" fillId="0" borderId="16" xfId="43" applyFont="1" applyBorder="1" applyAlignment="1" applyProtection="1">
      <alignment horizontal="center"/>
      <protection locked="0"/>
    </xf>
    <xf numFmtId="164" fontId="5" fillId="0" borderId="16" xfId="43" applyFont="1" applyBorder="1" applyAlignment="1">
      <alignment horizontal="center"/>
      <protection/>
    </xf>
    <xf numFmtId="164" fontId="17" fillId="0" borderId="16" xfId="43" applyFont="1" applyBorder="1" applyAlignment="1" applyProtection="1">
      <alignment horizontal="center"/>
      <protection locked="0"/>
    </xf>
    <xf numFmtId="164" fontId="5" fillId="0" borderId="17" xfId="43" applyFont="1" applyBorder="1" applyAlignment="1" applyProtection="1">
      <alignment horizontal="center"/>
      <protection locked="0"/>
    </xf>
    <xf numFmtId="164" fontId="5" fillId="0" borderId="0" xfId="43" applyFont="1" applyAlignment="1">
      <alignment horizontal="center"/>
      <protection/>
    </xf>
    <xf numFmtId="164" fontId="5" fillId="0" borderId="7" xfId="43" applyFont="1" applyBorder="1" applyAlignment="1" applyProtection="1">
      <alignment horizontal="center"/>
      <protection locked="0"/>
    </xf>
    <xf numFmtId="164" fontId="5" fillId="0" borderId="8" xfId="43" applyFont="1" applyBorder="1" applyAlignment="1" applyProtection="1">
      <alignment horizontal="center"/>
      <protection locked="0"/>
    </xf>
    <xf numFmtId="164" fontId="17" fillId="0" borderId="8" xfId="43" applyFont="1" applyBorder="1" applyAlignment="1" applyProtection="1">
      <alignment horizontal="center"/>
      <protection locked="0"/>
    </xf>
    <xf numFmtId="164" fontId="5" fillId="0" borderId="9" xfId="43" applyFont="1" applyBorder="1" applyAlignment="1" applyProtection="1">
      <alignment horizontal="center"/>
      <protection locked="0"/>
    </xf>
    <xf numFmtId="164" fontId="3" fillId="0" borderId="32" xfId="43" applyFont="1" applyBorder="1" applyAlignment="1" applyProtection="1">
      <alignment horizontal="center"/>
      <protection locked="0"/>
    </xf>
    <xf numFmtId="164" fontId="3" fillId="0" borderId="0" xfId="43" applyFont="1" applyBorder="1" applyAlignment="1" applyProtection="1">
      <alignment horizontal="center"/>
      <protection locked="0"/>
    </xf>
    <xf numFmtId="164" fontId="5" fillId="0" borderId="7" xfId="43" applyFont="1" applyBorder="1" applyAlignment="1">
      <alignment horizontal="center"/>
      <protection/>
    </xf>
    <xf numFmtId="164" fontId="5" fillId="0" borderId="8" xfId="43" applyFont="1" applyBorder="1" applyAlignment="1">
      <alignment horizontal="center"/>
      <protection/>
    </xf>
    <xf numFmtId="14" fontId="5" fillId="0" borderId="8" xfId="43" applyNumberFormat="1" applyFont="1" applyBorder="1" applyAlignment="1">
      <alignment horizontal="center"/>
      <protection/>
    </xf>
    <xf numFmtId="164" fontId="5" fillId="0" borderId="8" xfId="43" applyFont="1" applyBorder="1">
      <alignment/>
      <protection/>
    </xf>
    <xf numFmtId="2" fontId="5" fillId="0" borderId="8" xfId="43" applyNumberFormat="1" applyFont="1" applyBorder="1">
      <alignment/>
      <protection/>
    </xf>
    <xf numFmtId="164" fontId="5" fillId="0" borderId="8" xfId="43" applyFont="1" applyFill="1" applyBorder="1" applyAlignment="1">
      <alignment/>
      <protection/>
    </xf>
    <xf numFmtId="2" fontId="5" fillId="0" borderId="8" xfId="43" applyNumberFormat="1" applyFont="1" applyBorder="1" applyAlignment="1">
      <alignment horizontal="center"/>
      <protection/>
    </xf>
    <xf numFmtId="165" fontId="5" fillId="0" borderId="8" xfId="43" applyNumberFormat="1" applyFont="1" applyBorder="1">
      <alignment/>
      <protection/>
    </xf>
    <xf numFmtId="168" fontId="5" fillId="0" borderId="8" xfId="43" applyNumberFormat="1" applyFont="1" applyBorder="1">
      <alignment/>
      <protection/>
    </xf>
    <xf numFmtId="164" fontId="5" fillId="0" borderId="9" xfId="43" applyFont="1" applyBorder="1">
      <alignment/>
      <protection/>
    </xf>
    <xf numFmtId="164" fontId="3" fillId="0" borderId="0" xfId="43" applyFont="1">
      <alignment/>
      <protection/>
    </xf>
    <xf numFmtId="164" fontId="5" fillId="0" borderId="8" xfId="43" applyFont="1" applyBorder="1" applyAlignment="1" applyProtection="1">
      <alignment horizontal="center"/>
      <protection locked="0"/>
    </xf>
    <xf numFmtId="14" fontId="5" fillId="0" borderId="8" xfId="43" applyNumberFormat="1" applyFont="1" applyBorder="1" applyAlignment="1" applyProtection="1">
      <alignment horizontal="center"/>
      <protection locked="0"/>
    </xf>
    <xf numFmtId="165" fontId="5" fillId="0" borderId="8" xfId="43" applyNumberFormat="1" applyFont="1" applyBorder="1" applyAlignment="1" applyProtection="1">
      <alignment horizontal="right"/>
      <protection locked="0"/>
    </xf>
    <xf numFmtId="166" fontId="5" fillId="0" borderId="8" xfId="43" applyNumberFormat="1" applyFont="1" applyBorder="1" applyAlignment="1" applyProtection="1">
      <alignment horizontal="right"/>
      <protection locked="0"/>
    </xf>
    <xf numFmtId="49" fontId="5" fillId="0" borderId="8" xfId="43" applyNumberFormat="1" applyFont="1" applyBorder="1" applyAlignment="1" applyProtection="1">
      <alignment horizontal="center"/>
      <protection locked="0"/>
    </xf>
    <xf numFmtId="165" fontId="5" fillId="0" borderId="8" xfId="43" applyNumberFormat="1" applyFont="1" applyBorder="1" applyAlignment="1" applyProtection="1">
      <alignment horizontal="right"/>
      <protection locked="0"/>
    </xf>
    <xf numFmtId="166" fontId="5" fillId="0" borderId="8" xfId="43" applyNumberFormat="1" applyFont="1" applyBorder="1" applyAlignment="1" applyProtection="1">
      <alignment horizontal="right"/>
      <protection locked="0"/>
    </xf>
    <xf numFmtId="167" fontId="5" fillId="0" borderId="8" xfId="43" applyNumberFormat="1" applyFont="1" applyBorder="1" applyAlignment="1">
      <alignment horizontal="center"/>
      <protection/>
    </xf>
    <xf numFmtId="166" fontId="5" fillId="0" borderId="9" xfId="43" applyNumberFormat="1" applyFont="1" applyBorder="1" applyAlignment="1">
      <alignment horizontal="center"/>
      <protection/>
    </xf>
    <xf numFmtId="164" fontId="4" fillId="0" borderId="0" xfId="43" applyFont="1" applyAlignment="1">
      <alignment horizontal="center" vertical="center" wrapText="1"/>
      <protection/>
    </xf>
    <xf numFmtId="166" fontId="5" fillId="0" borderId="9" xfId="43" applyNumberFormat="1" applyFont="1" applyBorder="1">
      <alignment/>
      <protection/>
    </xf>
    <xf numFmtId="164" fontId="5" fillId="0" borderId="0" xfId="43" applyFont="1">
      <alignment/>
      <protection/>
    </xf>
    <xf numFmtId="164" fontId="18" fillId="0" borderId="0" xfId="43" applyFont="1" applyAlignment="1">
      <alignment wrapText="1"/>
      <protection/>
    </xf>
    <xf numFmtId="165" fontId="5" fillId="0" borderId="8" xfId="43" applyNumberFormat="1" applyFont="1" applyBorder="1" applyAlignment="1">
      <alignment horizontal="right"/>
      <protection/>
    </xf>
    <xf numFmtId="2" fontId="4" fillId="0" borderId="0" xfId="43" applyNumberFormat="1" applyFont="1" applyAlignment="1">
      <alignment horizontal="center" vertical="center" wrapText="1"/>
      <protection/>
    </xf>
    <xf numFmtId="49" fontId="5" fillId="0" borderId="8" xfId="43" applyNumberFormat="1" applyFont="1" applyBorder="1" applyAlignment="1" applyProtection="1">
      <alignment horizontal="center"/>
      <protection locked="0"/>
    </xf>
    <xf numFmtId="167" fontId="5" fillId="0" borderId="8" xfId="43" applyNumberFormat="1" applyFont="1" applyBorder="1" applyAlignment="1">
      <alignment horizontal="center"/>
      <protection/>
    </xf>
    <xf numFmtId="165" fontId="5" fillId="0" borderId="8" xfId="43" applyNumberFormat="1" applyFont="1" applyBorder="1">
      <alignment/>
      <protection/>
    </xf>
    <xf numFmtId="168" fontId="5" fillId="0" borderId="8" xfId="43" applyNumberFormat="1" applyFont="1" applyBorder="1">
      <alignment/>
      <protection/>
    </xf>
    <xf numFmtId="166" fontId="5" fillId="0" borderId="9" xfId="43" applyNumberFormat="1" applyFont="1" applyBorder="1" applyAlignment="1">
      <alignment horizontal="right"/>
      <protection/>
    </xf>
    <xf numFmtId="164" fontId="3" fillId="0" borderId="0" xfId="43" applyFont="1">
      <alignment/>
      <protection/>
    </xf>
    <xf numFmtId="164" fontId="18" fillId="0" borderId="0" xfId="43" applyFont="1">
      <alignment/>
      <protection/>
    </xf>
    <xf numFmtId="165" fontId="5" fillId="0" borderId="8" xfId="43" applyNumberFormat="1" applyFont="1" applyBorder="1" applyAlignment="1">
      <alignment horizontal="right"/>
      <protection/>
    </xf>
    <xf numFmtId="168" fontId="5" fillId="0" borderId="8" xfId="43" applyNumberFormat="1" applyFont="1" applyBorder="1" applyAlignment="1">
      <alignment horizontal="right"/>
      <protection/>
    </xf>
    <xf numFmtId="2" fontId="3" fillId="0" borderId="0" xfId="43" applyNumberFormat="1" applyFont="1" applyAlignment="1">
      <alignment horizontal="center" wrapText="1"/>
      <protection/>
    </xf>
    <xf numFmtId="164" fontId="5" fillId="0" borderId="7" xfId="43" applyFont="1" applyBorder="1" applyAlignment="1" applyProtection="1">
      <alignment horizontal="center"/>
      <protection locked="0"/>
    </xf>
    <xf numFmtId="14" fontId="5" fillId="0" borderId="8" xfId="43" applyNumberFormat="1" applyFont="1" applyBorder="1" applyAlignment="1" applyProtection="1">
      <alignment horizontal="center"/>
      <protection locked="0"/>
    </xf>
    <xf numFmtId="164" fontId="7" fillId="0" borderId="8" xfId="43" applyFont="1" applyBorder="1">
      <alignment/>
      <protection/>
    </xf>
    <xf numFmtId="1" fontId="7" fillId="0" borderId="0" xfId="43" applyNumberFormat="1">
      <alignment/>
      <protection/>
    </xf>
    <xf numFmtId="164" fontId="5" fillId="0" borderId="10" xfId="43" applyFont="1" applyBorder="1" applyAlignment="1" applyProtection="1">
      <alignment horizontal="center"/>
      <protection locked="0"/>
    </xf>
    <xf numFmtId="164" fontId="5" fillId="0" borderId="11" xfId="43" applyFont="1" applyBorder="1" applyAlignment="1" applyProtection="1">
      <alignment horizontal="center"/>
      <protection locked="0"/>
    </xf>
    <xf numFmtId="14" fontId="5" fillId="0" borderId="11" xfId="43" applyNumberFormat="1" applyFont="1" applyBorder="1" applyAlignment="1" applyProtection="1">
      <alignment horizontal="center"/>
      <protection locked="0"/>
    </xf>
    <xf numFmtId="165" fontId="5" fillId="0" borderId="11" xfId="43" applyNumberFormat="1" applyFont="1" applyBorder="1" applyAlignment="1" applyProtection="1">
      <alignment horizontal="right"/>
      <protection locked="0"/>
    </xf>
    <xf numFmtId="166" fontId="5" fillId="0" borderId="11" xfId="43" applyNumberFormat="1" applyFont="1" applyBorder="1" applyAlignment="1" applyProtection="1">
      <alignment horizontal="right"/>
      <protection locked="0"/>
    </xf>
    <xf numFmtId="49" fontId="5" fillId="0" borderId="11" xfId="43" applyNumberFormat="1" applyFont="1" applyBorder="1" applyAlignment="1" applyProtection="1">
      <alignment horizontal="center"/>
      <protection locked="0"/>
    </xf>
    <xf numFmtId="164" fontId="7" fillId="0" borderId="11" xfId="43" applyFont="1" applyBorder="1">
      <alignment/>
      <protection/>
    </xf>
    <xf numFmtId="167" fontId="5" fillId="0" borderId="11" xfId="43" applyNumberFormat="1" applyFont="1" applyBorder="1" applyAlignment="1">
      <alignment horizontal="center"/>
      <protection/>
    </xf>
    <xf numFmtId="165" fontId="5" fillId="0" borderId="11" xfId="43" applyNumberFormat="1" applyFont="1" applyBorder="1">
      <alignment/>
      <protection/>
    </xf>
    <xf numFmtId="168" fontId="5" fillId="0" borderId="11" xfId="43" applyNumberFormat="1" applyFont="1" applyBorder="1">
      <alignment/>
      <protection/>
    </xf>
    <xf numFmtId="166" fontId="5" fillId="0" borderId="12" xfId="43" applyNumberFormat="1" applyFont="1" applyBorder="1">
      <alignment/>
      <protection/>
    </xf>
    <xf numFmtId="164" fontId="7" fillId="0" borderId="0" xfId="43" applyFont="1">
      <alignment/>
      <protection/>
    </xf>
  </cellXfs>
  <cellStyles count="31">
    <cellStyle name="Normal" xfId="0"/>
    <cellStyle name="Comma" xfId="15"/>
    <cellStyle name="Comma [0]" xfId="16"/>
    <cellStyle name="Comma [0]_FRCHTABL.XLS Chart 1" xfId="17"/>
    <cellStyle name="Comma [0]_FRCHTABL.XLS Chart 2" xfId="18"/>
    <cellStyle name="Comma [0]_FRCHTABL.XLS Chart 3" xfId="19"/>
    <cellStyle name="Comma [0]_Frenchlk" xfId="20"/>
    <cellStyle name="Comma [0]_Tables 1 &amp; 2 &amp; 3" xfId="21"/>
    <cellStyle name="Comma_FRCHTABL.XLS Chart 1" xfId="22"/>
    <cellStyle name="Comma_FRCHTABL.XLS Chart 2" xfId="23"/>
    <cellStyle name="Comma_FRCHTABL.XLS Chart 3" xfId="24"/>
    <cellStyle name="Comma_Frenchlk" xfId="25"/>
    <cellStyle name="Comma_Tables 1 &amp; 2 &amp; 3" xfId="26"/>
    <cellStyle name="Currency" xfId="27"/>
    <cellStyle name="Currency [0]" xfId="28"/>
    <cellStyle name="Currency [0]_FRCHTABL.XLS Chart 1" xfId="29"/>
    <cellStyle name="Currency [0]_FRCHTABL.XLS Chart 2" xfId="30"/>
    <cellStyle name="Currency [0]_FRCHTABL.XLS Chart 3" xfId="31"/>
    <cellStyle name="Currency [0]_Frenchlk" xfId="32"/>
    <cellStyle name="Currency [0]_Tables 1 &amp; 2 &amp; 3" xfId="33"/>
    <cellStyle name="Currency_FRCHTABL.XLS Chart 1" xfId="34"/>
    <cellStyle name="Currency_FRCHTABL.XLS Chart 2" xfId="35"/>
    <cellStyle name="Currency_FRCHTABL.XLS Chart 3" xfId="36"/>
    <cellStyle name="Currency_Frenchlk" xfId="37"/>
    <cellStyle name="Currency_Tables 1 &amp; 2 &amp; 3" xfId="38"/>
    <cellStyle name="Normal_FRCHTABL.XLS Chart 1" xfId="39"/>
    <cellStyle name="Normal_FRCHTABL.XLS Chart 2" xfId="40"/>
    <cellStyle name="Normal_FRCHTABL.XLS Chart 3" xfId="41"/>
    <cellStyle name="Normal_Frenchlk" xfId="42"/>
    <cellStyle name="Normal_Tables 1 &amp; 2 &amp; 3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2'!$B$97:$B$228</c:f>
              <c:strCache/>
            </c:strRef>
          </c:cat>
          <c:val>
            <c:numRef>
              <c:f>'Table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310495"/>
        <c:axId val="13359000"/>
      </c:lineChart>
      <c:lineChart>
        <c:grouping val="standard"/>
        <c:varyColors val="0"/>
        <c:marker val="1"/>
        <c:axId val="53122137"/>
        <c:axId val="8337186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0"/>
        <c:lblOffset val="100"/>
        <c:noMultiLvlLbl val="0"/>
      </c:catAx>
      <c:valAx>
        <c:axId val="13359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10495"/>
        <c:crossesAt val="1"/>
        <c:crossBetween val="between"/>
        <c:dispUnits/>
      </c:valAx>
      <c:catAx>
        <c:axId val="53122137"/>
        <c:scaling>
          <c:orientation val="minMax"/>
        </c:scaling>
        <c:axPos val="b"/>
        <c:delete val="1"/>
        <c:majorTickMark val="in"/>
        <c:minorTickMark val="none"/>
        <c:tickLblPos val="nextTo"/>
        <c:crossAx val="8337186"/>
        <c:crosses val="autoZero"/>
        <c:auto val="0"/>
        <c:lblOffset val="100"/>
        <c:noMultiLvlLbl val="0"/>
      </c:catAx>
      <c:valAx>
        <c:axId val="8337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2213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2'!$B$21:$B$228</c:f>
              <c:strCache/>
            </c:strRef>
          </c:cat>
          <c:val>
            <c:numRef>
              <c:f>'Table 2'!$BT$21:$BT$228</c:f>
              <c:numCache/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0"/>
        <c:lblOffset val="100"/>
        <c:noMultiLvlLbl val="0"/>
      </c:catAx>
      <c:valAx>
        <c:axId val="4223436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581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2'!$B$97:$B$228</c:f>
              <c:strCache/>
            </c:strRef>
          </c:cat>
          <c:val>
            <c:numRef>
              <c:f>'Table 2'!$BT$97:$BT$228</c:f>
              <c:numCache/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0"/>
        <c:lblOffset val="100"/>
        <c:noMultiLvlLbl val="0"/>
      </c:catAx>
      <c:valAx>
        <c:axId val="6554006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1092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158</xdr:row>
      <xdr:rowOff>0</xdr:rowOff>
    </xdr:from>
    <xdr:to>
      <xdr:col>66</xdr:col>
      <xdr:colOff>0</xdr:colOff>
      <xdr:row>158</xdr:row>
      <xdr:rowOff>0</xdr:rowOff>
    </xdr:to>
    <xdr:graphicFrame>
      <xdr:nvGraphicFramePr>
        <xdr:cNvPr id="1" name="Chart 1"/>
        <xdr:cNvGraphicFramePr/>
      </xdr:nvGraphicFramePr>
      <xdr:xfrm>
        <a:off x="32604075" y="6496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0</xdr:colOff>
      <xdr:row>158</xdr:row>
      <xdr:rowOff>0</xdr:rowOff>
    </xdr:from>
    <xdr:to>
      <xdr:col>66</xdr:col>
      <xdr:colOff>0</xdr:colOff>
      <xdr:row>158</xdr:row>
      <xdr:rowOff>0</xdr:rowOff>
    </xdr:to>
    <xdr:graphicFrame>
      <xdr:nvGraphicFramePr>
        <xdr:cNvPr id="2" name="Chart 2"/>
        <xdr:cNvGraphicFramePr/>
      </xdr:nvGraphicFramePr>
      <xdr:xfrm>
        <a:off x="32604075" y="6496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0</xdr:colOff>
      <xdr:row>158</xdr:row>
      <xdr:rowOff>0</xdr:rowOff>
    </xdr:from>
    <xdr:to>
      <xdr:col>66</xdr:col>
      <xdr:colOff>0</xdr:colOff>
      <xdr:row>158</xdr:row>
      <xdr:rowOff>0</xdr:rowOff>
    </xdr:to>
    <xdr:graphicFrame>
      <xdr:nvGraphicFramePr>
        <xdr:cNvPr id="3" name="Chart 3"/>
        <xdr:cNvGraphicFramePr/>
      </xdr:nvGraphicFramePr>
      <xdr:xfrm>
        <a:off x="32604075" y="6496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bles%201%20&amp;%202%20&amp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VOC"/>
      <sheetName val="elevatn"/>
      <sheetName val="Manganese"/>
      <sheetName val="Table 3"/>
      <sheetName val="Table 2"/>
      <sheetName val="Table 1"/>
      <sheetName val="GW Elev Surf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7109375" style="4" customWidth="1"/>
    <col min="2" max="4" width="25.8515625" style="4" customWidth="1"/>
    <col min="5" max="16384" width="10.28125" style="4" customWidth="1"/>
  </cols>
  <sheetData>
    <row r="1" spans="1:4" ht="60" customHeight="1" thickBot="1">
      <c r="A1" s="1" t="s">
        <v>139</v>
      </c>
      <c r="B1" s="2" t="s">
        <v>140</v>
      </c>
      <c r="C1" s="2" t="s">
        <v>141</v>
      </c>
      <c r="D1" s="3" t="s">
        <v>142</v>
      </c>
    </row>
    <row r="2" spans="1:4" ht="18" customHeight="1">
      <c r="A2" s="5" t="s">
        <v>72</v>
      </c>
      <c r="B2" s="6">
        <v>1002.97</v>
      </c>
      <c r="C2" s="6">
        <v>1002.19</v>
      </c>
      <c r="D2" s="7">
        <v>1001.88</v>
      </c>
    </row>
    <row r="3" spans="1:4" ht="18" customHeight="1">
      <c r="A3" s="8" t="s">
        <v>80</v>
      </c>
      <c r="B3" s="9">
        <v>1001.75</v>
      </c>
      <c r="C3" s="9">
        <v>1001.12</v>
      </c>
      <c r="D3" s="10">
        <v>1001.07</v>
      </c>
    </row>
    <row r="4" spans="1:4" ht="18" customHeight="1">
      <c r="A4" s="8" t="s">
        <v>82</v>
      </c>
      <c r="B4" s="9">
        <v>1002.32</v>
      </c>
      <c r="C4" s="9">
        <v>1001.73</v>
      </c>
      <c r="D4" s="10">
        <v>1001.42</v>
      </c>
    </row>
    <row r="5" spans="1:4" ht="18" customHeight="1">
      <c r="A5" s="8" t="s">
        <v>131</v>
      </c>
      <c r="B5" s="9" t="s">
        <v>129</v>
      </c>
      <c r="C5" s="9">
        <v>1001.89</v>
      </c>
      <c r="D5" s="10">
        <v>1001.56</v>
      </c>
    </row>
    <row r="6" spans="1:4" ht="18" customHeight="1">
      <c r="A6" s="8" t="s">
        <v>84</v>
      </c>
      <c r="B6" s="9">
        <v>1001.79</v>
      </c>
      <c r="C6" s="9">
        <v>1001.61</v>
      </c>
      <c r="D6" s="10">
        <v>1001.61</v>
      </c>
    </row>
    <row r="7" spans="1:4" ht="18" customHeight="1" thickBot="1">
      <c r="A7" s="11" t="s">
        <v>85</v>
      </c>
      <c r="B7" s="12">
        <v>1001.94</v>
      </c>
      <c r="C7" s="12">
        <v>1000.39</v>
      </c>
      <c r="D7" s="13">
        <v>1001</v>
      </c>
    </row>
  </sheetData>
  <printOptions/>
  <pageMargins left="0.83" right="0.68" top="2.13" bottom="1" header="1.27" footer="0.5"/>
  <pageSetup horizontalDpi="300" verticalDpi="300" orientation="portrait" r:id="rId1"/>
  <headerFooter alignWithMargins="0">
    <oddHeader>&amp;C&amp;"Arial,Regular"&amp;12Table 1&amp;"Courier,Regular"&amp;10
&amp;"Arial,Regular"&amp;12Groundwater Elevations in 2000
French Lake Sanitary Landfill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S172"/>
  <sheetViews>
    <sheetView workbookViewId="0" topLeftCell="A1">
      <pane xSplit="2" ySplit="5" topLeftCell="AY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O116" sqref="BO116"/>
    </sheetView>
  </sheetViews>
  <sheetFormatPr defaultColWidth="12.140625" defaultRowHeight="12.75"/>
  <cols>
    <col min="1" max="1" width="10.7109375" style="21" customWidth="1"/>
    <col min="2" max="2" width="10.57421875" style="110" customWidth="1"/>
    <col min="3" max="3" width="8.7109375" style="105" customWidth="1"/>
    <col min="4" max="4" width="8.140625" style="110" customWidth="1"/>
    <col min="5" max="5" width="6.421875" style="110" customWidth="1"/>
    <col min="6" max="63" width="7.28125" style="21" customWidth="1"/>
    <col min="64" max="66" width="7.28125" style="108" customWidth="1"/>
    <col min="67" max="16384" width="12.140625" style="21" customWidth="1"/>
  </cols>
  <sheetData>
    <row r="1" spans="1:66" ht="93" customHeight="1">
      <c r="A1" s="14" t="s">
        <v>0</v>
      </c>
      <c r="B1" s="15"/>
      <c r="C1" s="15"/>
      <c r="D1" s="16"/>
      <c r="E1" s="17"/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8" t="s">
        <v>21</v>
      </c>
      <c r="AA1" s="18" t="s">
        <v>22</v>
      </c>
      <c r="AB1" s="18" t="s">
        <v>23</v>
      </c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  <c r="AJ1" s="18" t="s">
        <v>31</v>
      </c>
      <c r="AK1" s="18" t="s">
        <v>32</v>
      </c>
      <c r="AL1" s="18" t="s">
        <v>33</v>
      </c>
      <c r="AM1" s="18" t="s">
        <v>34</v>
      </c>
      <c r="AN1" s="18" t="s">
        <v>35</v>
      </c>
      <c r="AO1" s="18" t="s">
        <v>36</v>
      </c>
      <c r="AP1" s="18" t="s">
        <v>37</v>
      </c>
      <c r="AQ1" s="18" t="s">
        <v>38</v>
      </c>
      <c r="AR1" s="18" t="s">
        <v>39</v>
      </c>
      <c r="AS1" s="18" t="s">
        <v>40</v>
      </c>
      <c r="AT1" s="18" t="s">
        <v>41</v>
      </c>
      <c r="AU1" s="18" t="s">
        <v>42</v>
      </c>
      <c r="AV1" s="18" t="s">
        <v>43</v>
      </c>
      <c r="AW1" s="18" t="s">
        <v>44</v>
      </c>
      <c r="AX1" s="18" t="s">
        <v>45</v>
      </c>
      <c r="AY1" s="18" t="s">
        <v>46</v>
      </c>
      <c r="AZ1" s="18" t="s">
        <v>47</v>
      </c>
      <c r="BA1" s="18" t="s">
        <v>48</v>
      </c>
      <c r="BB1" s="18" t="s">
        <v>49</v>
      </c>
      <c r="BC1" s="18" t="s">
        <v>50</v>
      </c>
      <c r="BD1" s="18" t="s">
        <v>51</v>
      </c>
      <c r="BE1" s="18" t="s">
        <v>52</v>
      </c>
      <c r="BF1" s="18" t="s">
        <v>53</v>
      </c>
      <c r="BG1" s="18" t="s">
        <v>54</v>
      </c>
      <c r="BH1" s="18" t="s">
        <v>55</v>
      </c>
      <c r="BI1" s="18" t="s">
        <v>56</v>
      </c>
      <c r="BJ1" s="18" t="s">
        <v>57</v>
      </c>
      <c r="BK1" s="18" t="s">
        <v>58</v>
      </c>
      <c r="BL1" s="19" t="s">
        <v>59</v>
      </c>
      <c r="BM1" s="19" t="s">
        <v>60</v>
      </c>
      <c r="BN1" s="20" t="s">
        <v>61</v>
      </c>
    </row>
    <row r="2" spans="1:66" ht="12.75" customHeight="1" thickBot="1">
      <c r="A2" s="22"/>
      <c r="B2" s="22"/>
      <c r="C2" s="22"/>
      <c r="D2" s="23"/>
      <c r="E2" s="24"/>
      <c r="F2" s="25" t="s">
        <v>66</v>
      </c>
      <c r="G2" s="25" t="s">
        <v>66</v>
      </c>
      <c r="H2" s="25" t="s">
        <v>67</v>
      </c>
      <c r="I2" s="25" t="s">
        <v>67</v>
      </c>
      <c r="J2" s="25" t="s">
        <v>66</v>
      </c>
      <c r="K2" s="25" t="s">
        <v>66</v>
      </c>
      <c r="L2" s="25" t="s">
        <v>66</v>
      </c>
      <c r="M2" s="25" t="s">
        <v>66</v>
      </c>
      <c r="N2" s="25" t="s">
        <v>66</v>
      </c>
      <c r="O2" s="25" t="s">
        <v>66</v>
      </c>
      <c r="P2" s="25" t="s">
        <v>66</v>
      </c>
      <c r="Q2" s="25" t="s">
        <v>66</v>
      </c>
      <c r="R2" s="25" t="s">
        <v>66</v>
      </c>
      <c r="S2" s="25" t="s">
        <v>66</v>
      </c>
      <c r="T2" s="25" t="s">
        <v>67</v>
      </c>
      <c r="U2" s="25" t="s">
        <v>66</v>
      </c>
      <c r="V2" s="25" t="s">
        <v>66</v>
      </c>
      <c r="W2" s="25" t="s">
        <v>66</v>
      </c>
      <c r="X2" s="25" t="s">
        <v>66</v>
      </c>
      <c r="Y2" s="25" t="s">
        <v>66</v>
      </c>
      <c r="Z2" s="25" t="s">
        <v>66</v>
      </c>
      <c r="AA2" s="25" t="s">
        <v>66</v>
      </c>
      <c r="AB2" s="25" t="s">
        <v>66</v>
      </c>
      <c r="AC2" s="25" t="s">
        <v>66</v>
      </c>
      <c r="AD2" s="25" t="s">
        <v>66</v>
      </c>
      <c r="AE2" s="25" t="s">
        <v>66</v>
      </c>
      <c r="AF2" s="25" t="s">
        <v>67</v>
      </c>
      <c r="AG2" s="25" t="s">
        <v>66</v>
      </c>
      <c r="AH2" s="25" t="s">
        <v>66</v>
      </c>
      <c r="AI2" s="25" t="s">
        <v>66</v>
      </c>
      <c r="AJ2" s="25" t="s">
        <v>66</v>
      </c>
      <c r="AK2" s="25" t="s">
        <v>67</v>
      </c>
      <c r="AL2" s="25" t="s">
        <v>66</v>
      </c>
      <c r="AM2" s="25" t="s">
        <v>66</v>
      </c>
      <c r="AN2" s="25" t="s">
        <v>66</v>
      </c>
      <c r="AO2" s="25" t="s">
        <v>66</v>
      </c>
      <c r="AP2" s="25" t="s">
        <v>66</v>
      </c>
      <c r="AQ2" s="25" t="s">
        <v>66</v>
      </c>
      <c r="AR2" s="25" t="s">
        <v>68</v>
      </c>
      <c r="AS2" s="25" t="s">
        <v>68</v>
      </c>
      <c r="AT2" s="25" t="s">
        <v>68</v>
      </c>
      <c r="AU2" s="25" t="s">
        <v>68</v>
      </c>
      <c r="AV2" s="25" t="s">
        <v>68</v>
      </c>
      <c r="AW2" s="25" t="s">
        <v>68</v>
      </c>
      <c r="AX2" s="25" t="s">
        <v>68</v>
      </c>
      <c r="AY2" s="25" t="s">
        <v>66</v>
      </c>
      <c r="AZ2" s="25" t="s">
        <v>66</v>
      </c>
      <c r="BA2" s="25" t="s">
        <v>66</v>
      </c>
      <c r="BB2" s="25" t="s">
        <v>66</v>
      </c>
      <c r="BC2" s="25"/>
      <c r="BD2" s="25" t="s">
        <v>66</v>
      </c>
      <c r="BE2" s="25" t="s">
        <v>68</v>
      </c>
      <c r="BF2" s="25" t="s">
        <v>68</v>
      </c>
      <c r="BG2" s="25" t="s">
        <v>68</v>
      </c>
      <c r="BH2" s="25" t="s">
        <v>66</v>
      </c>
      <c r="BI2" s="25" t="s">
        <v>66</v>
      </c>
      <c r="BJ2" s="25" t="s">
        <v>66</v>
      </c>
      <c r="BK2" s="25" t="s">
        <v>66</v>
      </c>
      <c r="BL2" s="26"/>
      <c r="BM2" s="26"/>
      <c r="BN2" s="27"/>
    </row>
    <row r="3" spans="1:66" ht="11.25">
      <c r="A3" s="22"/>
      <c r="B3" s="22"/>
      <c r="C3" s="22"/>
      <c r="D3" s="23"/>
      <c r="E3" s="28" t="s">
        <v>143</v>
      </c>
      <c r="F3" s="29"/>
      <c r="G3" s="30"/>
      <c r="H3" s="30"/>
      <c r="I3" s="30"/>
      <c r="J3" s="30"/>
      <c r="K3" s="29"/>
      <c r="L3" s="30"/>
      <c r="M3" s="29"/>
      <c r="N3" s="29"/>
      <c r="O3" s="30"/>
      <c r="P3" s="30"/>
      <c r="Q3" s="29"/>
      <c r="R3" s="29"/>
      <c r="S3" s="30"/>
      <c r="T3" s="30"/>
      <c r="U3" s="30"/>
      <c r="V3" s="30"/>
      <c r="W3" s="30"/>
      <c r="X3" s="29"/>
      <c r="Y3" s="29"/>
      <c r="Z3" s="30"/>
      <c r="AA3" s="29"/>
      <c r="AB3" s="30"/>
      <c r="AC3" s="30"/>
      <c r="AD3" s="29"/>
      <c r="AE3" s="29"/>
      <c r="AF3" s="29"/>
      <c r="AG3" s="30"/>
      <c r="AH3" s="29"/>
      <c r="AI3" s="30"/>
      <c r="AJ3" s="30"/>
      <c r="AK3" s="30"/>
      <c r="AL3" s="30"/>
      <c r="AM3" s="29"/>
      <c r="AN3" s="29"/>
      <c r="AO3" s="30">
        <v>110</v>
      </c>
      <c r="AP3" s="30">
        <v>0.037</v>
      </c>
      <c r="AQ3" s="29"/>
      <c r="AR3" s="29"/>
      <c r="AS3" s="29"/>
      <c r="AT3" s="29"/>
      <c r="AU3" s="30"/>
      <c r="AV3" s="29"/>
      <c r="AW3" s="29"/>
      <c r="AX3" s="29"/>
      <c r="AY3" s="30"/>
      <c r="AZ3" s="30"/>
      <c r="BA3" s="30"/>
      <c r="BB3" s="30"/>
      <c r="BC3" s="30"/>
      <c r="BD3" s="30">
        <v>1000</v>
      </c>
      <c r="BE3" s="29"/>
      <c r="BF3" s="29"/>
      <c r="BG3" s="29"/>
      <c r="BH3" s="30"/>
      <c r="BI3" s="29"/>
      <c r="BJ3" s="29"/>
      <c r="BK3" s="29"/>
      <c r="BL3" s="31"/>
      <c r="BM3" s="31"/>
      <c r="BN3" s="32"/>
    </row>
    <row r="4" spans="1:66" ht="11.25">
      <c r="A4" s="22"/>
      <c r="B4" s="22"/>
      <c r="C4" s="22"/>
      <c r="D4" s="23"/>
      <c r="E4" s="33" t="s">
        <v>69</v>
      </c>
      <c r="F4" s="34"/>
      <c r="G4" s="35"/>
      <c r="H4" s="35"/>
      <c r="I4" s="35"/>
      <c r="J4" s="35"/>
      <c r="K4" s="34"/>
      <c r="L4" s="35"/>
      <c r="M4" s="34"/>
      <c r="N4" s="34"/>
      <c r="O4" s="35"/>
      <c r="P4" s="35"/>
      <c r="Q4" s="34"/>
      <c r="R4" s="34"/>
      <c r="S4" s="35"/>
      <c r="T4" s="35"/>
      <c r="U4" s="35"/>
      <c r="V4" s="35"/>
      <c r="W4" s="35"/>
      <c r="X4" s="34"/>
      <c r="Y4" s="34"/>
      <c r="Z4" s="35"/>
      <c r="AA4" s="34"/>
      <c r="AB4" s="35"/>
      <c r="AC4" s="35"/>
      <c r="AD4" s="34"/>
      <c r="AE4" s="34"/>
      <c r="AF4" s="34"/>
      <c r="AG4" s="35"/>
      <c r="AH4" s="34">
        <v>100</v>
      </c>
      <c r="AI4" s="35"/>
      <c r="AJ4" s="35"/>
      <c r="AK4" s="35"/>
      <c r="AL4" s="35"/>
      <c r="AM4" s="34"/>
      <c r="AN4" s="34"/>
      <c r="AO4" s="35"/>
      <c r="AP4" s="35">
        <v>0.2</v>
      </c>
      <c r="AQ4" s="34"/>
      <c r="AR4" s="34"/>
      <c r="AS4" s="34"/>
      <c r="AT4" s="34"/>
      <c r="AU4" s="35"/>
      <c r="AV4" s="34"/>
      <c r="AW4" s="34"/>
      <c r="AX4" s="34"/>
      <c r="AY4" s="35">
        <v>50</v>
      </c>
      <c r="AZ4" s="35"/>
      <c r="BA4" s="35"/>
      <c r="BB4" s="35">
        <v>15</v>
      </c>
      <c r="BC4" s="35"/>
      <c r="BD4" s="35"/>
      <c r="BE4" s="34"/>
      <c r="BF4" s="34"/>
      <c r="BG4" s="34"/>
      <c r="BH4" s="35"/>
      <c r="BI4" s="34"/>
      <c r="BJ4" s="34"/>
      <c r="BK4" s="34"/>
      <c r="BL4" s="36"/>
      <c r="BM4" s="36"/>
      <c r="BN4" s="37"/>
    </row>
    <row r="5" spans="1:66" ht="12" thickBot="1">
      <c r="A5" s="38"/>
      <c r="B5" s="38"/>
      <c r="C5" s="38"/>
      <c r="D5" s="39"/>
      <c r="E5" s="40" t="s">
        <v>70</v>
      </c>
      <c r="F5" s="41">
        <v>700</v>
      </c>
      <c r="G5" s="42">
        <v>10</v>
      </c>
      <c r="H5" s="42"/>
      <c r="I5" s="42"/>
      <c r="J5" s="42">
        <v>100</v>
      </c>
      <c r="K5" s="41"/>
      <c r="L5" s="42">
        <v>60</v>
      </c>
      <c r="M5" s="41"/>
      <c r="N5" s="41">
        <v>300</v>
      </c>
      <c r="O5" s="42">
        <v>600</v>
      </c>
      <c r="P5" s="42">
        <v>10</v>
      </c>
      <c r="Q5" s="41">
        <v>1000</v>
      </c>
      <c r="R5" s="41">
        <v>70</v>
      </c>
      <c r="S5" s="43">
        <v>4</v>
      </c>
      <c r="T5" s="42"/>
      <c r="U5" s="42">
        <v>70</v>
      </c>
      <c r="V5" s="42">
        <v>100</v>
      </c>
      <c r="W5" s="43">
        <v>5</v>
      </c>
      <c r="X5" s="41"/>
      <c r="Y5" s="41"/>
      <c r="Z5" s="42">
        <v>700</v>
      </c>
      <c r="AA5" s="41">
        <v>1000</v>
      </c>
      <c r="AB5" s="42">
        <v>4000</v>
      </c>
      <c r="AC5" s="42">
        <v>50</v>
      </c>
      <c r="AD5" s="41">
        <v>300</v>
      </c>
      <c r="AE5" s="41">
        <v>300</v>
      </c>
      <c r="AF5" s="41"/>
      <c r="AG5" s="43">
        <v>7</v>
      </c>
      <c r="AH5" s="41"/>
      <c r="AI5" s="42">
        <v>1000</v>
      </c>
      <c r="AJ5" s="42">
        <v>600</v>
      </c>
      <c r="AK5" s="42"/>
      <c r="AL5" s="42"/>
      <c r="AM5" s="41">
        <v>30</v>
      </c>
      <c r="AN5" s="41">
        <v>2000</v>
      </c>
      <c r="AO5" s="42">
        <v>10000</v>
      </c>
      <c r="AP5" s="42"/>
      <c r="AQ5" s="41"/>
      <c r="AR5" s="41"/>
      <c r="AS5" s="41"/>
      <c r="AT5" s="41"/>
      <c r="AU5" s="42"/>
      <c r="AV5" s="41"/>
      <c r="AW5" s="41"/>
      <c r="AX5" s="41"/>
      <c r="AY5" s="42"/>
      <c r="AZ5" s="43">
        <v>4</v>
      </c>
      <c r="BA5" s="43"/>
      <c r="BB5" s="43"/>
      <c r="BC5" s="43"/>
      <c r="BD5" s="43"/>
      <c r="BE5" s="44"/>
      <c r="BF5" s="44">
        <v>1</v>
      </c>
      <c r="BG5" s="44">
        <v>2</v>
      </c>
      <c r="BH5" s="42"/>
      <c r="BI5" s="41"/>
      <c r="BJ5" s="41"/>
      <c r="BK5" s="41"/>
      <c r="BL5" s="45"/>
      <c r="BM5" s="45"/>
      <c r="BN5" s="46"/>
    </row>
    <row r="6" spans="1:66" ht="11.25">
      <c r="A6" s="47" t="s">
        <v>62</v>
      </c>
      <c r="B6" s="48" t="s">
        <v>63</v>
      </c>
      <c r="C6" s="49" t="s">
        <v>64</v>
      </c>
      <c r="D6" s="50" t="s">
        <v>65</v>
      </c>
      <c r="E6" s="50" t="s">
        <v>144</v>
      </c>
      <c r="F6" s="51"/>
      <c r="G6" s="51"/>
      <c r="H6" s="51"/>
      <c r="I6" s="51"/>
      <c r="J6" s="51"/>
      <c r="K6" s="52"/>
      <c r="L6" s="51"/>
      <c r="M6" s="52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  <c r="Y6" s="52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 t="s">
        <v>71</v>
      </c>
      <c r="AR6" s="52"/>
      <c r="AS6" s="51"/>
      <c r="AT6" s="51"/>
      <c r="AU6" s="51"/>
      <c r="AV6" s="51"/>
      <c r="AW6" s="51"/>
      <c r="AX6" s="52"/>
      <c r="AY6" s="51"/>
      <c r="AZ6" s="51"/>
      <c r="BA6" s="51"/>
      <c r="BB6" s="51"/>
      <c r="BC6" s="51"/>
      <c r="BD6" s="51"/>
      <c r="BE6" s="52"/>
      <c r="BF6" s="51"/>
      <c r="BG6" s="51"/>
      <c r="BH6" s="51"/>
      <c r="BI6" s="51"/>
      <c r="BJ6" s="51"/>
      <c r="BK6" s="51"/>
      <c r="BL6" s="53" t="str">
        <f>IF(COUNTA(BN6)=1,+BM6-BN6," ")</f>
        <v> </v>
      </c>
      <c r="BM6" s="53" t="str">
        <f>IF(COUNTA(BN6)=1,1000," ")</f>
        <v> </v>
      </c>
      <c r="BN6" s="54"/>
    </row>
    <row r="7" spans="1:66" s="63" customFormat="1" ht="13.5" customHeight="1" hidden="1">
      <c r="A7" s="55" t="s">
        <v>145</v>
      </c>
      <c r="B7" s="56">
        <v>33826</v>
      </c>
      <c r="C7" s="57"/>
      <c r="D7" s="58">
        <v>406647</v>
      </c>
      <c r="E7" s="59"/>
      <c r="F7" s="60"/>
      <c r="G7" s="59">
        <v>0.2</v>
      </c>
      <c r="H7" s="59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34">
        <v>0.2</v>
      </c>
      <c r="AR7" s="60"/>
      <c r="AS7" s="60"/>
      <c r="AT7" s="60"/>
      <c r="AU7" s="59"/>
      <c r="AV7" s="59"/>
      <c r="AW7" s="60"/>
      <c r="AX7" s="59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1">
        <v>115</v>
      </c>
      <c r="BM7" s="61">
        <v>1120.06</v>
      </c>
      <c r="BN7" s="62">
        <f>BM7-BL7</f>
        <v>1005.06</v>
      </c>
    </row>
    <row r="8" spans="1:66" s="63" customFormat="1" ht="12.75" customHeight="1" hidden="1">
      <c r="A8" s="55" t="s">
        <v>145</v>
      </c>
      <c r="B8" s="56">
        <v>34121</v>
      </c>
      <c r="C8" s="57"/>
      <c r="D8" s="58">
        <v>406647</v>
      </c>
      <c r="E8" s="64"/>
      <c r="F8" s="60"/>
      <c r="G8" s="59"/>
      <c r="H8" s="59"/>
      <c r="I8" s="59"/>
      <c r="J8" s="60"/>
      <c r="K8" s="60"/>
      <c r="L8" s="60"/>
      <c r="M8" s="60"/>
      <c r="N8" s="60"/>
      <c r="O8" s="60"/>
      <c r="P8" s="60"/>
      <c r="Q8" s="60">
        <v>5.4</v>
      </c>
      <c r="R8" s="60"/>
      <c r="S8" s="60"/>
      <c r="T8" s="60"/>
      <c r="U8" s="60">
        <v>0.4</v>
      </c>
      <c r="V8" s="60"/>
      <c r="W8" s="60"/>
      <c r="X8" s="60"/>
      <c r="Y8" s="60"/>
      <c r="Z8" s="60"/>
      <c r="AA8" s="60">
        <v>7.2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34">
        <v>13</v>
      </c>
      <c r="AR8" s="60">
        <v>650</v>
      </c>
      <c r="AS8" s="60">
        <v>8</v>
      </c>
      <c r="AT8" s="60">
        <v>920</v>
      </c>
      <c r="AU8" s="59">
        <v>120</v>
      </c>
      <c r="AV8" s="59">
        <v>39</v>
      </c>
      <c r="AW8" s="60" t="s">
        <v>77</v>
      </c>
      <c r="AX8" s="59" t="s">
        <v>79</v>
      </c>
      <c r="AY8" s="60" t="s">
        <v>146</v>
      </c>
      <c r="AZ8" s="60" t="s">
        <v>147</v>
      </c>
      <c r="BA8" s="60"/>
      <c r="BB8" s="60" t="s">
        <v>146</v>
      </c>
      <c r="BC8" s="60"/>
      <c r="BD8" s="60">
        <v>3</v>
      </c>
      <c r="BE8" s="60">
        <v>3.5</v>
      </c>
      <c r="BF8" s="60">
        <v>0.61</v>
      </c>
      <c r="BG8" s="60" t="s">
        <v>77</v>
      </c>
      <c r="BH8" s="60">
        <v>180000</v>
      </c>
      <c r="BI8" s="60">
        <v>62000</v>
      </c>
      <c r="BJ8" s="60">
        <v>8000</v>
      </c>
      <c r="BK8" s="60">
        <v>78000</v>
      </c>
      <c r="BL8" s="61">
        <v>116.4</v>
      </c>
      <c r="BM8" s="61">
        <v>1120.06</v>
      </c>
      <c r="BN8" s="62">
        <f>BM8-BL8</f>
        <v>1003.66</v>
      </c>
    </row>
    <row r="9" spans="1:66" s="63" customFormat="1" ht="12.75" customHeight="1" hidden="1">
      <c r="A9" s="55" t="s">
        <v>145</v>
      </c>
      <c r="B9" s="56">
        <v>34514</v>
      </c>
      <c r="C9" s="57"/>
      <c r="D9" s="58">
        <v>406647</v>
      </c>
      <c r="E9" s="64"/>
      <c r="F9" s="60"/>
      <c r="G9" s="59"/>
      <c r="H9" s="59"/>
      <c r="I9" s="59"/>
      <c r="J9" s="60"/>
      <c r="K9" s="60"/>
      <c r="L9" s="60"/>
      <c r="M9" s="60"/>
      <c r="N9" s="60"/>
      <c r="O9" s="60"/>
      <c r="P9" s="60"/>
      <c r="Q9" s="60">
        <v>6</v>
      </c>
      <c r="R9" s="60">
        <v>1</v>
      </c>
      <c r="S9" s="60"/>
      <c r="T9" s="60"/>
      <c r="U9" s="60"/>
      <c r="V9" s="60"/>
      <c r="W9" s="60"/>
      <c r="X9" s="60"/>
      <c r="Y9" s="60"/>
      <c r="Z9" s="60"/>
      <c r="AA9" s="60">
        <v>7</v>
      </c>
      <c r="AB9" s="60"/>
      <c r="AC9" s="60">
        <v>1</v>
      </c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34">
        <v>15</v>
      </c>
      <c r="AR9" s="60"/>
      <c r="AS9" s="60"/>
      <c r="AT9" s="60"/>
      <c r="AU9" s="59"/>
      <c r="AV9" s="59"/>
      <c r="AW9" s="60"/>
      <c r="AX9" s="59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1">
        <v>115.14</v>
      </c>
      <c r="BM9" s="61">
        <v>1120.06</v>
      </c>
      <c r="BN9" s="62">
        <f>BM9-BL9</f>
        <v>1004.92</v>
      </c>
    </row>
    <row r="10" spans="1:66" s="63" customFormat="1" ht="12.75" customHeight="1" hidden="1">
      <c r="A10" s="55" t="s">
        <v>145</v>
      </c>
      <c r="B10" s="56">
        <v>34640</v>
      </c>
      <c r="C10" s="57"/>
      <c r="D10" s="58">
        <v>406647</v>
      </c>
      <c r="E10" s="64" t="s">
        <v>148</v>
      </c>
      <c r="F10" s="60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>
        <v>7</v>
      </c>
      <c r="R10" s="60">
        <v>1</v>
      </c>
      <c r="S10" s="60"/>
      <c r="T10" s="60"/>
      <c r="U10" s="60"/>
      <c r="V10" s="60"/>
      <c r="W10" s="60"/>
      <c r="X10" s="60"/>
      <c r="Y10" s="60"/>
      <c r="Z10" s="60"/>
      <c r="AA10" s="60">
        <v>27</v>
      </c>
      <c r="AB10" s="60"/>
      <c r="AC10" s="60"/>
      <c r="AD10" s="60"/>
      <c r="AE10" s="60"/>
      <c r="AF10" s="60"/>
      <c r="AG10" s="60">
        <v>1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34">
        <v>36</v>
      </c>
      <c r="AR10" s="60">
        <v>700</v>
      </c>
      <c r="AS10" s="60">
        <v>12</v>
      </c>
      <c r="AT10" s="60">
        <v>920</v>
      </c>
      <c r="AU10" s="59">
        <v>120</v>
      </c>
      <c r="AV10" s="59">
        <v>33</v>
      </c>
      <c r="AW10" s="60" t="s">
        <v>149</v>
      </c>
      <c r="AX10" s="59" t="s">
        <v>150</v>
      </c>
      <c r="AY10" s="60" t="s">
        <v>151</v>
      </c>
      <c r="AZ10" s="60" t="s">
        <v>152</v>
      </c>
      <c r="BA10" s="60"/>
      <c r="BB10" s="60" t="s">
        <v>151</v>
      </c>
      <c r="BC10" s="60"/>
      <c r="BD10" s="60" t="s">
        <v>151</v>
      </c>
      <c r="BE10" s="60">
        <v>4.1</v>
      </c>
      <c r="BF10" s="60">
        <v>0.67</v>
      </c>
      <c r="BG10" s="60" t="s">
        <v>79</v>
      </c>
      <c r="BH10" s="60">
        <v>200000</v>
      </c>
      <c r="BI10" s="60">
        <v>67000</v>
      </c>
      <c r="BJ10" s="60">
        <v>7400</v>
      </c>
      <c r="BK10" s="60">
        <v>57000</v>
      </c>
      <c r="BL10" s="61">
        <v>114.73</v>
      </c>
      <c r="BM10" s="61">
        <v>1120.06</v>
      </c>
      <c r="BN10" s="62">
        <f>BM10-BL10</f>
        <v>1005.3299999999999</v>
      </c>
    </row>
    <row r="11" spans="1:66" s="63" customFormat="1" ht="12.75" customHeight="1" hidden="1">
      <c r="A11" s="55" t="s">
        <v>145</v>
      </c>
      <c r="B11" s="56">
        <v>34815</v>
      </c>
      <c r="C11" s="65">
        <v>9507323</v>
      </c>
      <c r="D11" s="58">
        <v>406647</v>
      </c>
      <c r="E11" s="64" t="s">
        <v>73</v>
      </c>
      <c r="F11" s="60"/>
      <c r="G11" s="59">
        <v>0.2</v>
      </c>
      <c r="H11" s="59"/>
      <c r="I11" s="59"/>
      <c r="J11" s="60"/>
      <c r="K11" s="60"/>
      <c r="L11" s="60"/>
      <c r="M11" s="60"/>
      <c r="N11" s="60"/>
      <c r="O11" s="60"/>
      <c r="P11" s="60"/>
      <c r="Q11" s="60">
        <v>6</v>
      </c>
      <c r="R11" s="60">
        <v>1.1</v>
      </c>
      <c r="S11" s="60"/>
      <c r="T11" s="60"/>
      <c r="U11" s="60">
        <v>1</v>
      </c>
      <c r="V11" s="60"/>
      <c r="W11" s="60"/>
      <c r="X11" s="60">
        <v>1</v>
      </c>
      <c r="Y11" s="60"/>
      <c r="Z11" s="60"/>
      <c r="AA11" s="60">
        <v>6.3</v>
      </c>
      <c r="AB11" s="60"/>
      <c r="AC11" s="60">
        <v>1</v>
      </c>
      <c r="AD11" s="60"/>
      <c r="AE11" s="60"/>
      <c r="AF11" s="60"/>
      <c r="AG11" s="60">
        <v>0.8</v>
      </c>
      <c r="AH11" s="60">
        <v>11</v>
      </c>
      <c r="AI11" s="60"/>
      <c r="AJ11" s="60">
        <v>0.7</v>
      </c>
      <c r="AK11" s="60"/>
      <c r="AL11" s="60"/>
      <c r="AM11" s="60">
        <v>0.2</v>
      </c>
      <c r="AN11" s="60"/>
      <c r="AO11" s="60"/>
      <c r="AP11" s="60"/>
      <c r="AQ11" s="66">
        <f>SUM(F11:AN11)</f>
        <v>29.3</v>
      </c>
      <c r="AR11" s="60"/>
      <c r="AS11" s="60"/>
      <c r="AT11" s="60"/>
      <c r="AU11" s="59"/>
      <c r="AV11" s="59"/>
      <c r="AW11" s="60"/>
      <c r="AX11" s="59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>
        <v>115.25</v>
      </c>
      <c r="BM11" s="61">
        <v>1120.06</v>
      </c>
      <c r="BN11" s="62">
        <v>1004.81</v>
      </c>
    </row>
    <row r="12" spans="1:66" s="63" customFormat="1" ht="12.75" customHeight="1" hidden="1">
      <c r="A12" s="55" t="s">
        <v>145</v>
      </c>
      <c r="B12" s="56">
        <v>34893</v>
      </c>
      <c r="C12" s="65">
        <v>9515988</v>
      </c>
      <c r="D12" s="58">
        <v>406647</v>
      </c>
      <c r="E12" s="67" t="s">
        <v>73</v>
      </c>
      <c r="F12" s="67"/>
      <c r="G12" s="67"/>
      <c r="H12" s="67"/>
      <c r="I12" s="67"/>
      <c r="J12" s="67"/>
      <c r="K12" s="67"/>
      <c r="L12" s="67"/>
      <c r="M12" s="67">
        <v>2.9</v>
      </c>
      <c r="N12" s="67"/>
      <c r="O12" s="67"/>
      <c r="P12" s="67"/>
      <c r="Q12" s="67">
        <v>9.8</v>
      </c>
      <c r="R12" s="67">
        <v>1.5</v>
      </c>
      <c r="S12" s="67"/>
      <c r="T12" s="67"/>
      <c r="U12" s="67">
        <v>1.3</v>
      </c>
      <c r="V12" s="67"/>
      <c r="W12" s="67"/>
      <c r="X12" s="67">
        <v>1.3</v>
      </c>
      <c r="Y12" s="67"/>
      <c r="Z12" s="67"/>
      <c r="AA12" s="67">
        <v>6.3</v>
      </c>
      <c r="AB12" s="67"/>
      <c r="AC12" s="67">
        <v>1.6</v>
      </c>
      <c r="AD12" s="67"/>
      <c r="AE12" s="67"/>
      <c r="AF12" s="67"/>
      <c r="AG12" s="67">
        <v>1.2</v>
      </c>
      <c r="AH12" s="67"/>
      <c r="AI12" s="67"/>
      <c r="AJ12" s="67">
        <v>0.8</v>
      </c>
      <c r="AK12" s="67"/>
      <c r="AL12" s="67"/>
      <c r="AM12" s="67"/>
      <c r="AN12" s="67"/>
      <c r="AO12" s="67"/>
      <c r="AP12" s="67"/>
      <c r="AQ12" s="67">
        <f>SUM(F12:AP12)</f>
        <v>26.700000000000003</v>
      </c>
      <c r="AR12" s="67">
        <v>690</v>
      </c>
      <c r="AS12" s="67">
        <v>6.4</v>
      </c>
      <c r="AT12" s="67">
        <v>1000</v>
      </c>
      <c r="AU12" s="67">
        <v>120</v>
      </c>
      <c r="AV12" s="67">
        <v>40</v>
      </c>
      <c r="AW12" s="67" t="s">
        <v>153</v>
      </c>
      <c r="AX12" s="67" t="s">
        <v>147</v>
      </c>
      <c r="AY12" s="67" t="s">
        <v>86</v>
      </c>
      <c r="AZ12" s="67" t="s">
        <v>154</v>
      </c>
      <c r="BA12" s="67"/>
      <c r="BB12" s="67" t="s">
        <v>86</v>
      </c>
      <c r="BC12" s="67"/>
      <c r="BD12" s="67" t="s">
        <v>78</v>
      </c>
      <c r="BE12" s="67">
        <v>3.1</v>
      </c>
      <c r="BF12" s="67">
        <v>0.64</v>
      </c>
      <c r="BG12" s="67" t="s">
        <v>78</v>
      </c>
      <c r="BH12" s="67">
        <v>220000</v>
      </c>
      <c r="BI12" s="67">
        <v>74000</v>
      </c>
      <c r="BJ12" s="67">
        <v>6500</v>
      </c>
      <c r="BK12" s="67">
        <v>47000</v>
      </c>
      <c r="BL12" s="61">
        <v>115.05</v>
      </c>
      <c r="BM12" s="61">
        <v>1120.06</v>
      </c>
      <c r="BN12" s="62">
        <v>1005.01</v>
      </c>
    </row>
    <row r="13" spans="1:66" s="63" customFormat="1" ht="12.75" customHeight="1" hidden="1">
      <c r="A13" s="68" t="s">
        <v>145</v>
      </c>
      <c r="B13" s="69">
        <v>34984</v>
      </c>
      <c r="C13" s="70">
        <v>9527222</v>
      </c>
      <c r="D13" s="58">
        <v>406647</v>
      </c>
      <c r="E13" s="67" t="s">
        <v>73</v>
      </c>
      <c r="F13" s="67"/>
      <c r="G13" s="67"/>
      <c r="H13" s="67"/>
      <c r="I13" s="67"/>
      <c r="J13" s="67"/>
      <c r="K13" s="67">
        <v>0.9</v>
      </c>
      <c r="L13" s="67"/>
      <c r="M13" s="67"/>
      <c r="N13" s="67"/>
      <c r="O13" s="67"/>
      <c r="P13" s="67"/>
      <c r="Q13" s="67">
        <v>3.1</v>
      </c>
      <c r="R13" s="67">
        <v>1.4</v>
      </c>
      <c r="S13" s="67"/>
      <c r="T13" s="67"/>
      <c r="U13" s="67">
        <v>1.1</v>
      </c>
      <c r="V13" s="67"/>
      <c r="W13" s="67"/>
      <c r="X13" s="67">
        <v>1.5</v>
      </c>
      <c r="Y13" s="67"/>
      <c r="Z13" s="67"/>
      <c r="AA13" s="67"/>
      <c r="AB13" s="67"/>
      <c r="AC13" s="67">
        <v>1.2</v>
      </c>
      <c r="AD13" s="67"/>
      <c r="AE13" s="67"/>
      <c r="AF13" s="67"/>
      <c r="AG13" s="67">
        <v>1.3</v>
      </c>
      <c r="AH13" s="67"/>
      <c r="AI13" s="67"/>
      <c r="AJ13" s="67">
        <v>0.7</v>
      </c>
      <c r="AK13" s="67"/>
      <c r="AL13" s="67"/>
      <c r="AM13" s="67">
        <v>0.3</v>
      </c>
      <c r="AN13" s="67"/>
      <c r="AO13" s="67"/>
      <c r="AP13" s="67"/>
      <c r="AQ13" s="67">
        <f>SUM(F13:AP13)</f>
        <v>11.5</v>
      </c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>
        <v>115.04</v>
      </c>
      <c r="BM13" s="67">
        <v>1120.06</v>
      </c>
      <c r="BN13" s="71">
        <v>1005.02</v>
      </c>
    </row>
    <row r="14" spans="1:66" s="63" customFormat="1" ht="12.75" customHeight="1" hidden="1">
      <c r="A14" s="68" t="s">
        <v>145</v>
      </c>
      <c r="B14" s="69">
        <v>35171</v>
      </c>
      <c r="C14" s="70">
        <v>9606920</v>
      </c>
      <c r="D14" s="58">
        <v>406647</v>
      </c>
      <c r="E14" s="67" t="s">
        <v>73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>
        <v>3.6</v>
      </c>
      <c r="R14" s="67">
        <v>1</v>
      </c>
      <c r="S14" s="67"/>
      <c r="T14" s="67"/>
      <c r="U14" s="67">
        <v>1</v>
      </c>
      <c r="V14" s="67"/>
      <c r="W14" s="67"/>
      <c r="X14" s="67">
        <v>0.8</v>
      </c>
      <c r="Y14" s="67"/>
      <c r="Z14" s="67"/>
      <c r="AA14" s="67">
        <v>6.9</v>
      </c>
      <c r="AB14" s="67"/>
      <c r="AC14" s="67">
        <v>0.5</v>
      </c>
      <c r="AD14" s="67"/>
      <c r="AE14" s="67"/>
      <c r="AF14" s="67"/>
      <c r="AG14" s="67">
        <v>1.2</v>
      </c>
      <c r="AH14" s="67"/>
      <c r="AI14" s="67"/>
      <c r="AJ14" s="67">
        <v>0.5</v>
      </c>
      <c r="AK14" s="67"/>
      <c r="AL14" s="67"/>
      <c r="AM14" s="67">
        <v>0.2</v>
      </c>
      <c r="AN14" s="67"/>
      <c r="AO14" s="67"/>
      <c r="AP14" s="67"/>
      <c r="AQ14" s="67">
        <f>SUM(F14:AP14)</f>
        <v>15.7</v>
      </c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>
        <v>115.55</v>
      </c>
      <c r="BM14" s="67">
        <v>1120.06</v>
      </c>
      <c r="BN14" s="71">
        <f>BM14-BL14</f>
        <v>1004.51</v>
      </c>
    </row>
    <row r="15" spans="1:66" s="63" customFormat="1" ht="12.75" customHeight="1" hidden="1">
      <c r="A15" s="68"/>
      <c r="B15" s="69"/>
      <c r="C15" s="72"/>
      <c r="D15" s="7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71"/>
    </row>
    <row r="16" spans="1:66" s="63" customFormat="1" ht="12.75" customHeight="1" hidden="1">
      <c r="A16" s="55" t="s">
        <v>72</v>
      </c>
      <c r="B16" s="56">
        <v>34121</v>
      </c>
      <c r="C16" s="57"/>
      <c r="D16" s="58">
        <v>406648</v>
      </c>
      <c r="E16" s="6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34" t="s">
        <v>83</v>
      </c>
      <c r="AR16" s="60">
        <v>600</v>
      </c>
      <c r="AS16" s="60">
        <v>150</v>
      </c>
      <c r="AT16" s="60">
        <v>600</v>
      </c>
      <c r="AU16" s="59">
        <v>6.7</v>
      </c>
      <c r="AV16" s="59">
        <v>17</v>
      </c>
      <c r="AW16" s="60">
        <v>0.69</v>
      </c>
      <c r="AX16" s="59">
        <v>0.07</v>
      </c>
      <c r="AY16" s="60">
        <v>2</v>
      </c>
      <c r="AZ16" s="60">
        <v>0.6</v>
      </c>
      <c r="BA16" s="60"/>
      <c r="BB16" s="60">
        <v>8</v>
      </c>
      <c r="BC16" s="60"/>
      <c r="BD16" s="60">
        <v>12</v>
      </c>
      <c r="BE16" s="60">
        <v>68</v>
      </c>
      <c r="BF16" s="60">
        <v>0.77</v>
      </c>
      <c r="BG16" s="60">
        <v>0.14</v>
      </c>
      <c r="BH16" s="60">
        <v>160000</v>
      </c>
      <c r="BI16" s="60">
        <v>54000</v>
      </c>
      <c r="BJ16" s="60">
        <v>8400</v>
      </c>
      <c r="BK16" s="60">
        <v>3900</v>
      </c>
      <c r="BL16" s="61">
        <v>102.2</v>
      </c>
      <c r="BM16" s="61">
        <v>1105.71</v>
      </c>
      <c r="BN16" s="62">
        <f>BM16-BL16</f>
        <v>1003.51</v>
      </c>
    </row>
    <row r="17" spans="1:66" s="63" customFormat="1" ht="12.75" customHeight="1" hidden="1">
      <c r="A17" s="55" t="s">
        <v>72</v>
      </c>
      <c r="B17" s="56">
        <v>34514</v>
      </c>
      <c r="C17" s="57"/>
      <c r="D17" s="58">
        <v>406648</v>
      </c>
      <c r="E17" s="64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34" t="s">
        <v>83</v>
      </c>
      <c r="AR17" s="60"/>
      <c r="AS17" s="60"/>
      <c r="AT17" s="60"/>
      <c r="AU17" s="59"/>
      <c r="AV17" s="59"/>
      <c r="AW17" s="60"/>
      <c r="AX17" s="59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1">
        <v>100.91</v>
      </c>
      <c r="BM17" s="61">
        <v>1105.71</v>
      </c>
      <c r="BN17" s="62">
        <f>BM17-BL17</f>
        <v>1004.8000000000001</v>
      </c>
    </row>
    <row r="18" spans="1:66" s="63" customFormat="1" ht="12.75" customHeight="1" hidden="1">
      <c r="A18" s="55" t="s">
        <v>72</v>
      </c>
      <c r="B18" s="56">
        <v>34639</v>
      </c>
      <c r="C18" s="57"/>
      <c r="D18" s="58">
        <v>406648</v>
      </c>
      <c r="E18" s="64" t="s">
        <v>148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34" t="s">
        <v>83</v>
      </c>
      <c r="AR18" s="60">
        <v>550</v>
      </c>
      <c r="AS18" s="60" t="s">
        <v>155</v>
      </c>
      <c r="AT18" s="60">
        <v>580</v>
      </c>
      <c r="AU18" s="59">
        <v>6.8</v>
      </c>
      <c r="AV18" s="59">
        <v>20</v>
      </c>
      <c r="AW18" s="60">
        <v>1.5</v>
      </c>
      <c r="AX18" s="59" t="s">
        <v>150</v>
      </c>
      <c r="AY18" s="60" t="s">
        <v>151</v>
      </c>
      <c r="AZ18" s="60" t="s">
        <v>152</v>
      </c>
      <c r="BA18" s="60"/>
      <c r="BB18" s="60" t="s">
        <v>151</v>
      </c>
      <c r="BC18" s="60"/>
      <c r="BD18" s="60" t="s">
        <v>151</v>
      </c>
      <c r="BE18" s="60">
        <v>0.67</v>
      </c>
      <c r="BF18" s="60">
        <v>0.078</v>
      </c>
      <c r="BG18" s="60" t="s">
        <v>79</v>
      </c>
      <c r="BH18" s="60">
        <v>160000</v>
      </c>
      <c r="BI18" s="60">
        <v>50000</v>
      </c>
      <c r="BJ18" s="60">
        <v>4000</v>
      </c>
      <c r="BK18" s="60">
        <v>2200</v>
      </c>
      <c r="BL18" s="61">
        <v>100.64</v>
      </c>
      <c r="BM18" s="61">
        <v>1105.71</v>
      </c>
      <c r="BN18" s="62">
        <f>BM18-BL18</f>
        <v>1005.07</v>
      </c>
    </row>
    <row r="19" spans="1:66" s="63" customFormat="1" ht="12.75" customHeight="1" hidden="1">
      <c r="A19" s="55" t="s">
        <v>72</v>
      </c>
      <c r="B19" s="56">
        <v>34815</v>
      </c>
      <c r="C19" s="65">
        <v>9507324</v>
      </c>
      <c r="D19" s="58">
        <v>406648</v>
      </c>
      <c r="E19" s="64" t="s">
        <v>73</v>
      </c>
      <c r="F19" s="60"/>
      <c r="G19" s="60">
        <v>0.2</v>
      </c>
      <c r="H19" s="60"/>
      <c r="I19" s="60"/>
      <c r="J19" s="60"/>
      <c r="K19" s="60"/>
      <c r="L19" s="60"/>
      <c r="M19" s="60"/>
      <c r="N19" s="60"/>
      <c r="O19" s="60"/>
      <c r="P19" s="60"/>
      <c r="Q19" s="60">
        <v>1.4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>
        <v>1</v>
      </c>
      <c r="AJ19" s="60"/>
      <c r="AK19" s="60"/>
      <c r="AL19" s="60"/>
      <c r="AM19" s="60"/>
      <c r="AN19" s="60"/>
      <c r="AO19" s="60">
        <v>0.2</v>
      </c>
      <c r="AP19" s="60"/>
      <c r="AQ19" s="66">
        <f>SUM(F19:AP19)</f>
        <v>2.8</v>
      </c>
      <c r="AR19" s="60"/>
      <c r="AS19" s="60"/>
      <c r="AT19" s="60"/>
      <c r="AU19" s="59"/>
      <c r="AV19" s="59"/>
      <c r="AW19" s="60"/>
      <c r="AX19" s="59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>
        <v>101.01</v>
      </c>
      <c r="BM19" s="61">
        <v>1105.71</v>
      </c>
      <c r="BN19" s="62">
        <v>1004.7</v>
      </c>
    </row>
    <row r="20" spans="1:66" s="63" customFormat="1" ht="12.75" customHeight="1" hidden="1">
      <c r="A20" s="55" t="s">
        <v>72</v>
      </c>
      <c r="B20" s="56">
        <v>34893</v>
      </c>
      <c r="C20" s="65">
        <v>9515989</v>
      </c>
      <c r="D20" s="58">
        <v>406648</v>
      </c>
      <c r="E20" s="67" t="s">
        <v>73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>
        <v>1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>
        <v>1</v>
      </c>
      <c r="AR20" s="67">
        <v>560</v>
      </c>
      <c r="AS20" s="67">
        <v>1.4</v>
      </c>
      <c r="AT20" s="67">
        <v>660</v>
      </c>
      <c r="AU20" s="67">
        <v>8.1</v>
      </c>
      <c r="AV20" s="67">
        <v>24</v>
      </c>
      <c r="AW20" s="67">
        <v>2.2</v>
      </c>
      <c r="AX20" s="67" t="s">
        <v>147</v>
      </c>
      <c r="AY20" s="67" t="s">
        <v>86</v>
      </c>
      <c r="AZ20" s="67">
        <v>0.19</v>
      </c>
      <c r="BA20" s="67"/>
      <c r="BB20" s="67" t="s">
        <v>86</v>
      </c>
      <c r="BC20" s="67"/>
      <c r="BD20" s="67" t="s">
        <v>78</v>
      </c>
      <c r="BE20" s="67">
        <v>0.48</v>
      </c>
      <c r="BF20" s="67">
        <v>0.059</v>
      </c>
      <c r="BG20" s="67" t="s">
        <v>78</v>
      </c>
      <c r="BH20" s="67">
        <v>170000</v>
      </c>
      <c r="BI20" s="67">
        <v>56000</v>
      </c>
      <c r="BJ20" s="67">
        <v>3300</v>
      </c>
      <c r="BK20" s="67">
        <v>2400</v>
      </c>
      <c r="BL20" s="61">
        <v>100.83</v>
      </c>
      <c r="BM20" s="61">
        <v>1105.71</v>
      </c>
      <c r="BN20" s="62">
        <v>1004.88</v>
      </c>
    </row>
    <row r="21" spans="1:66" s="63" customFormat="1" ht="12.75" customHeight="1" hidden="1">
      <c r="A21" s="68" t="s">
        <v>72</v>
      </c>
      <c r="B21" s="69">
        <v>34984</v>
      </c>
      <c r="C21" s="70">
        <v>9527224</v>
      </c>
      <c r="D21" s="58">
        <v>406648</v>
      </c>
      <c r="E21" s="67" t="s">
        <v>73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>
        <v>1.2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>
        <v>0.7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>
        <f>SUM(F21:AP21)</f>
        <v>1.9</v>
      </c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>
        <v>100.81</v>
      </c>
      <c r="BM21" s="67">
        <v>1105.71</v>
      </c>
      <c r="BN21" s="71">
        <v>1004.9</v>
      </c>
    </row>
    <row r="22" spans="1:66" s="63" customFormat="1" ht="12.75" customHeight="1" hidden="1">
      <c r="A22" s="68" t="s">
        <v>72</v>
      </c>
      <c r="B22" s="69">
        <v>35171</v>
      </c>
      <c r="C22" s="70">
        <v>9606921</v>
      </c>
      <c r="D22" s="58">
        <v>406648</v>
      </c>
      <c r="E22" s="67" t="s">
        <v>73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>
        <v>1.5</v>
      </c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>
        <f>SUM(F22:AP22)</f>
        <v>1.5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>
        <v>101.26</v>
      </c>
      <c r="BM22" s="67">
        <v>1105.71</v>
      </c>
      <c r="BN22" s="71">
        <f aca="true" t="shared" si="0" ref="BN22:BN35">BM22-BL22</f>
        <v>1004.45</v>
      </c>
    </row>
    <row r="23" spans="1:66" s="63" customFormat="1" ht="12.75" customHeight="1" hidden="1">
      <c r="A23" s="68" t="s">
        <v>72</v>
      </c>
      <c r="B23" s="69">
        <v>35390</v>
      </c>
      <c r="C23" s="70">
        <v>9636328</v>
      </c>
      <c r="D23" s="58">
        <v>406648</v>
      </c>
      <c r="E23" s="67" t="s">
        <v>73</v>
      </c>
      <c r="F23" s="67" t="s">
        <v>156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 t="s">
        <v>83</v>
      </c>
      <c r="AR23" s="67">
        <v>590</v>
      </c>
      <c r="AS23" s="67">
        <v>4.8</v>
      </c>
      <c r="AT23" s="67">
        <v>650</v>
      </c>
      <c r="AU23" s="67">
        <v>8</v>
      </c>
      <c r="AV23" s="67">
        <v>22</v>
      </c>
      <c r="AW23" s="67">
        <v>2.3</v>
      </c>
      <c r="AX23" s="67" t="s">
        <v>77</v>
      </c>
      <c r="AY23" s="67" t="s">
        <v>86</v>
      </c>
      <c r="AZ23" s="67" t="s">
        <v>87</v>
      </c>
      <c r="BA23" s="67"/>
      <c r="BB23" s="67" t="s">
        <v>74</v>
      </c>
      <c r="BC23" s="67"/>
      <c r="BD23" s="67" t="s">
        <v>78</v>
      </c>
      <c r="BE23" s="67">
        <v>0.95</v>
      </c>
      <c r="BF23" s="67">
        <v>0.038</v>
      </c>
      <c r="BG23" s="67" t="s">
        <v>78</v>
      </c>
      <c r="BH23" s="67">
        <v>160000</v>
      </c>
      <c r="BI23" s="67">
        <v>50000</v>
      </c>
      <c r="BJ23" s="67">
        <v>3600</v>
      </c>
      <c r="BK23" s="67">
        <v>2500</v>
      </c>
      <c r="BL23" s="67">
        <v>104.7</v>
      </c>
      <c r="BM23" s="67">
        <v>1108.18</v>
      </c>
      <c r="BN23" s="71">
        <f t="shared" si="0"/>
        <v>1003.48</v>
      </c>
    </row>
    <row r="24" spans="1:66" s="63" customFormat="1" ht="12.75" customHeight="1" hidden="1">
      <c r="A24" s="68" t="s">
        <v>72</v>
      </c>
      <c r="B24" s="69">
        <v>35551</v>
      </c>
      <c r="C24" s="70">
        <v>9708916</v>
      </c>
      <c r="D24" s="58">
        <v>406648</v>
      </c>
      <c r="E24" s="67" t="s">
        <v>73</v>
      </c>
      <c r="F24" s="67" t="s">
        <v>157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 t="s">
        <v>83</v>
      </c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74">
        <v>104.7</v>
      </c>
      <c r="BM24" s="67">
        <v>1108.18</v>
      </c>
      <c r="BN24" s="71">
        <f t="shared" si="0"/>
        <v>1003.48</v>
      </c>
    </row>
    <row r="25" spans="1:66" s="63" customFormat="1" ht="12.75" customHeight="1" hidden="1">
      <c r="A25" s="68" t="s">
        <v>72</v>
      </c>
      <c r="B25" s="69">
        <v>35670</v>
      </c>
      <c r="C25" s="70">
        <v>9725390</v>
      </c>
      <c r="D25" s="58">
        <v>406648</v>
      </c>
      <c r="E25" s="67" t="s">
        <v>73</v>
      </c>
      <c r="F25" s="67" t="s">
        <v>158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 t="s">
        <v>83</v>
      </c>
      <c r="AR25" s="67">
        <v>600</v>
      </c>
      <c r="AS25" s="67">
        <v>3.2</v>
      </c>
      <c r="AT25" s="67">
        <v>680</v>
      </c>
      <c r="AU25" s="67">
        <v>9.1</v>
      </c>
      <c r="AV25" s="67">
        <v>28</v>
      </c>
      <c r="AW25" s="67">
        <v>2.1</v>
      </c>
      <c r="AX25" s="67" t="s">
        <v>77</v>
      </c>
      <c r="AY25" s="67" t="s">
        <v>74</v>
      </c>
      <c r="AZ25" s="67">
        <v>0.35</v>
      </c>
      <c r="BA25" s="67"/>
      <c r="BB25" s="67">
        <v>2.7</v>
      </c>
      <c r="BC25" s="67"/>
      <c r="BD25" s="67" t="s">
        <v>78</v>
      </c>
      <c r="BE25" s="67">
        <v>1.8</v>
      </c>
      <c r="BF25" s="67">
        <v>0.13</v>
      </c>
      <c r="BG25" s="67">
        <v>0.41</v>
      </c>
      <c r="BH25" s="67">
        <v>160000</v>
      </c>
      <c r="BI25" s="67">
        <v>53000</v>
      </c>
      <c r="BJ25" s="67">
        <v>3100</v>
      </c>
      <c r="BK25" s="67">
        <v>2900</v>
      </c>
      <c r="BL25" s="74">
        <v>104.27</v>
      </c>
      <c r="BM25" s="67">
        <v>1108.18</v>
      </c>
      <c r="BN25" s="71">
        <f t="shared" si="0"/>
        <v>1003.9100000000001</v>
      </c>
    </row>
    <row r="26" spans="1:66" s="63" customFormat="1" ht="12.75" customHeight="1" hidden="1">
      <c r="A26" s="68" t="s">
        <v>72</v>
      </c>
      <c r="B26" s="69">
        <v>35752</v>
      </c>
      <c r="C26" s="70">
        <v>9732914</v>
      </c>
      <c r="D26" s="58">
        <v>406648</v>
      </c>
      <c r="E26" s="67" t="s">
        <v>73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 t="s">
        <v>83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74">
        <v>104.11</v>
      </c>
      <c r="BM26" s="67">
        <v>1108.18</v>
      </c>
      <c r="BN26" s="71">
        <f t="shared" si="0"/>
        <v>1004.07</v>
      </c>
    </row>
    <row r="27" spans="1:66" s="63" customFormat="1" ht="12.75" customHeight="1" hidden="1">
      <c r="A27" s="68" t="s">
        <v>72</v>
      </c>
      <c r="B27" s="69">
        <v>35949</v>
      </c>
      <c r="C27" s="70">
        <v>9812947</v>
      </c>
      <c r="D27" s="58">
        <v>406648</v>
      </c>
      <c r="E27" s="67" t="s">
        <v>73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>
        <v>0.6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>
        <v>0.6</v>
      </c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74">
        <v>104.15</v>
      </c>
      <c r="BM27" s="67">
        <v>1108.18</v>
      </c>
      <c r="BN27" s="71">
        <f t="shared" si="0"/>
        <v>1004.0300000000001</v>
      </c>
    </row>
    <row r="28" spans="1:66" s="63" customFormat="1" ht="12.75" customHeight="1" hidden="1">
      <c r="A28" s="68" t="s">
        <v>72</v>
      </c>
      <c r="B28" s="69">
        <v>36032</v>
      </c>
      <c r="C28" s="70">
        <v>9825887</v>
      </c>
      <c r="D28" s="58">
        <v>406648</v>
      </c>
      <c r="E28" s="67" t="s">
        <v>73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>
        <v>1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>
        <v>1</v>
      </c>
      <c r="AR28" s="67">
        <v>630</v>
      </c>
      <c r="AS28" s="67">
        <v>1.6</v>
      </c>
      <c r="AT28" s="67">
        <v>670</v>
      </c>
      <c r="AU28" s="67">
        <v>9.6</v>
      </c>
      <c r="AV28" s="67">
        <v>18</v>
      </c>
      <c r="AW28" s="67">
        <v>2</v>
      </c>
      <c r="AX28" s="67">
        <v>0.02</v>
      </c>
      <c r="AY28" s="67" t="s">
        <v>74</v>
      </c>
      <c r="AZ28" s="67" t="s">
        <v>75</v>
      </c>
      <c r="BA28" s="67" t="s">
        <v>76</v>
      </c>
      <c r="BB28" s="67">
        <v>2</v>
      </c>
      <c r="BC28" s="67" t="s">
        <v>77</v>
      </c>
      <c r="BD28" s="67" t="s">
        <v>78</v>
      </c>
      <c r="BE28" s="67">
        <v>0.35</v>
      </c>
      <c r="BF28" s="67">
        <v>0.041</v>
      </c>
      <c r="BG28" s="67" t="s">
        <v>79</v>
      </c>
      <c r="BH28" s="67">
        <v>150</v>
      </c>
      <c r="BI28" s="67">
        <v>54</v>
      </c>
      <c r="BJ28" s="67">
        <v>3.5</v>
      </c>
      <c r="BK28" s="67">
        <v>2.8</v>
      </c>
      <c r="BL28" s="74">
        <v>103.98</v>
      </c>
      <c r="BM28" s="67">
        <v>1108.18</v>
      </c>
      <c r="BN28" s="71">
        <f t="shared" si="0"/>
        <v>1004.2</v>
      </c>
    </row>
    <row r="29" spans="1:66" s="63" customFormat="1" ht="12.75" customHeight="1" hidden="1">
      <c r="A29" s="68" t="s">
        <v>72</v>
      </c>
      <c r="B29" s="69">
        <v>36158</v>
      </c>
      <c r="C29" s="70"/>
      <c r="D29" s="58">
        <v>406648</v>
      </c>
      <c r="E29" s="67" t="s">
        <v>73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74">
        <v>104.51</v>
      </c>
      <c r="BM29" s="67">
        <v>1108.18</v>
      </c>
      <c r="BN29" s="71">
        <f t="shared" si="0"/>
        <v>1003.6700000000001</v>
      </c>
    </row>
    <row r="30" spans="1:66" s="63" customFormat="1" ht="12.75" customHeight="1" hidden="1">
      <c r="A30" s="68" t="s">
        <v>72</v>
      </c>
      <c r="B30" s="69">
        <v>36258</v>
      </c>
      <c r="C30" s="70"/>
      <c r="D30" s="5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74">
        <v>104.44</v>
      </c>
      <c r="BM30" s="67">
        <v>1108.18</v>
      </c>
      <c r="BN30" s="71">
        <f t="shared" si="0"/>
        <v>1003.74</v>
      </c>
    </row>
    <row r="31" spans="1:66" s="63" customFormat="1" ht="12.75" customHeight="1" hidden="1">
      <c r="A31" s="68" t="s">
        <v>72</v>
      </c>
      <c r="B31" s="69">
        <v>36427</v>
      </c>
      <c r="C31" s="70">
        <v>9934265</v>
      </c>
      <c r="D31" s="58">
        <v>406648</v>
      </c>
      <c r="E31" s="67" t="s">
        <v>73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>
        <v>1.4</v>
      </c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>
        <f>SUM(F31:AP31)</f>
        <v>1.4</v>
      </c>
      <c r="AR31" s="67">
        <v>600</v>
      </c>
      <c r="AS31" s="67">
        <v>1.6</v>
      </c>
      <c r="AT31" s="67">
        <v>670</v>
      </c>
      <c r="AU31" s="67">
        <v>8.6</v>
      </c>
      <c r="AV31" s="67">
        <v>19</v>
      </c>
      <c r="AW31" s="67">
        <v>2.6</v>
      </c>
      <c r="AX31" s="67" t="s">
        <v>77</v>
      </c>
      <c r="AY31" s="67" t="s">
        <v>86</v>
      </c>
      <c r="AZ31" s="67" t="s">
        <v>87</v>
      </c>
      <c r="BA31" s="67" t="s">
        <v>88</v>
      </c>
      <c r="BB31" s="67" t="s">
        <v>86</v>
      </c>
      <c r="BC31" s="67" t="s">
        <v>77</v>
      </c>
      <c r="BD31" s="67" t="s">
        <v>78</v>
      </c>
      <c r="BE31" s="67">
        <v>0.43</v>
      </c>
      <c r="BF31" s="67">
        <v>0.031</v>
      </c>
      <c r="BG31" s="67">
        <v>0.011</v>
      </c>
      <c r="BH31" s="67">
        <v>160</v>
      </c>
      <c r="BI31" s="67">
        <v>55</v>
      </c>
      <c r="BJ31" s="67">
        <v>5.1</v>
      </c>
      <c r="BK31" s="67">
        <v>2.9</v>
      </c>
      <c r="BL31" s="74">
        <v>104.49</v>
      </c>
      <c r="BM31" s="67">
        <v>1108.18</v>
      </c>
      <c r="BN31" s="71">
        <f t="shared" si="0"/>
        <v>1003.69</v>
      </c>
    </row>
    <row r="32" spans="1:66" s="63" customFormat="1" ht="12.75" customHeight="1" hidden="1">
      <c r="A32" s="68" t="s">
        <v>72</v>
      </c>
      <c r="B32" s="69">
        <v>36511</v>
      </c>
      <c r="C32" s="70">
        <v>9942576</v>
      </c>
      <c r="D32" s="58">
        <v>406648</v>
      </c>
      <c r="E32" s="67" t="s">
        <v>73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>
        <v>1.4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>
        <f>SUM(F32:AP32)</f>
        <v>1.4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74">
        <v>105.08</v>
      </c>
      <c r="BM32" s="67">
        <v>1108.18</v>
      </c>
      <c r="BN32" s="71">
        <f t="shared" si="0"/>
        <v>1003.1</v>
      </c>
    </row>
    <row r="33" spans="1:66" s="82" customFormat="1" ht="12.75" customHeight="1">
      <c r="A33" s="75" t="s">
        <v>72</v>
      </c>
      <c r="B33" s="76">
        <v>36626</v>
      </c>
      <c r="C33" s="77">
        <v>7938</v>
      </c>
      <c r="D33" s="78">
        <v>406648</v>
      </c>
      <c r="E33" s="79" t="s">
        <v>73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>
        <v>1.8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>
        <f>SUM(F33:AP33)</f>
        <v>1.8</v>
      </c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>
        <v>105.21</v>
      </c>
      <c r="BM33" s="79">
        <v>1108.18</v>
      </c>
      <c r="BN33" s="81">
        <f t="shared" si="0"/>
        <v>1002.97</v>
      </c>
    </row>
    <row r="34" spans="1:66" s="82" customFormat="1" ht="12.75" customHeight="1">
      <c r="A34" s="75" t="s">
        <v>72</v>
      </c>
      <c r="B34" s="76">
        <v>36753</v>
      </c>
      <c r="C34" s="77">
        <v>200026567</v>
      </c>
      <c r="D34" s="78">
        <v>406648</v>
      </c>
      <c r="E34" s="79" t="s">
        <v>73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>
        <v>0.8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>
        <f>SUM(F34:AP34)</f>
        <v>0.8</v>
      </c>
      <c r="AR34" s="79">
        <v>630</v>
      </c>
      <c r="AS34" s="79">
        <v>23</v>
      </c>
      <c r="AT34" s="79">
        <v>650</v>
      </c>
      <c r="AU34" s="79">
        <v>7.6</v>
      </c>
      <c r="AV34" s="79">
        <v>23</v>
      </c>
      <c r="AW34" s="79">
        <v>1.1</v>
      </c>
      <c r="AX34" s="79" t="s">
        <v>77</v>
      </c>
      <c r="AY34" s="79" t="s">
        <v>74</v>
      </c>
      <c r="AZ34" s="79" t="s">
        <v>75</v>
      </c>
      <c r="BA34" s="79" t="s">
        <v>76</v>
      </c>
      <c r="BB34" s="79" t="s">
        <v>74</v>
      </c>
      <c r="BC34" s="79" t="s">
        <v>77</v>
      </c>
      <c r="BD34" s="79" t="s">
        <v>78</v>
      </c>
      <c r="BE34" s="79">
        <v>0.23</v>
      </c>
      <c r="BF34" s="79">
        <v>0.039</v>
      </c>
      <c r="BG34" s="79" t="s">
        <v>78</v>
      </c>
      <c r="BH34" s="79">
        <v>180</v>
      </c>
      <c r="BI34" s="79">
        <v>57</v>
      </c>
      <c r="BJ34" s="79">
        <v>3.6</v>
      </c>
      <c r="BK34" s="79">
        <v>2.8</v>
      </c>
      <c r="BL34" s="80">
        <v>105.99</v>
      </c>
      <c r="BM34" s="79">
        <v>1108.18</v>
      </c>
      <c r="BN34" s="81">
        <f t="shared" si="0"/>
        <v>1002.19</v>
      </c>
    </row>
    <row r="35" spans="1:66" s="82" customFormat="1" ht="12.75" customHeight="1">
      <c r="A35" s="75" t="s">
        <v>72</v>
      </c>
      <c r="B35" s="76">
        <v>36847</v>
      </c>
      <c r="C35" s="77">
        <v>200036637</v>
      </c>
      <c r="D35" s="78">
        <v>406648</v>
      </c>
      <c r="E35" s="79" t="s">
        <v>73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>
        <v>1.8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>
        <f>SUM(F35:AP35)</f>
        <v>1.8</v>
      </c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>
        <v>106.3</v>
      </c>
      <c r="BM35" s="79">
        <v>1108.18</v>
      </c>
      <c r="BN35" s="81">
        <f t="shared" si="0"/>
        <v>1001.8800000000001</v>
      </c>
    </row>
    <row r="36" spans="1:66" s="63" customFormat="1" ht="12.75" customHeight="1">
      <c r="A36" s="68"/>
      <c r="B36" s="69"/>
      <c r="C36" s="72"/>
      <c r="D36" s="73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71"/>
    </row>
    <row r="37" spans="1:66" s="63" customFormat="1" ht="12.75" customHeight="1" hidden="1">
      <c r="A37" s="55" t="s">
        <v>159</v>
      </c>
      <c r="B37" s="56">
        <v>32253</v>
      </c>
      <c r="C37" s="57"/>
      <c r="D37" s="58">
        <v>438855</v>
      </c>
      <c r="E37" s="64"/>
      <c r="F37" s="60"/>
      <c r="G37" s="59"/>
      <c r="H37" s="59"/>
      <c r="I37" s="59"/>
      <c r="J37" s="60"/>
      <c r="K37" s="60"/>
      <c r="L37" s="60"/>
      <c r="M37" s="60"/>
      <c r="N37" s="60"/>
      <c r="O37" s="60"/>
      <c r="P37" s="60"/>
      <c r="Q37" s="60" t="s">
        <v>160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0.8</v>
      </c>
      <c r="AK37" s="60"/>
      <c r="AL37" s="60"/>
      <c r="AM37" s="60"/>
      <c r="AN37" s="60">
        <v>0.7</v>
      </c>
      <c r="AO37" s="60"/>
      <c r="AP37" s="60"/>
      <c r="AQ37" s="34">
        <v>1.5</v>
      </c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BM37" s="61"/>
      <c r="BN37" s="62"/>
    </row>
    <row r="38" spans="1:66" s="63" customFormat="1" ht="12.75" customHeight="1" hidden="1">
      <c r="A38" s="55" t="s">
        <v>159</v>
      </c>
      <c r="B38" s="56">
        <v>34121</v>
      </c>
      <c r="C38" s="57"/>
      <c r="D38" s="58">
        <v>438855</v>
      </c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34" t="s">
        <v>83</v>
      </c>
      <c r="AR38" s="60">
        <v>520</v>
      </c>
      <c r="AS38" s="60">
        <v>6</v>
      </c>
      <c r="AT38" s="60">
        <v>560</v>
      </c>
      <c r="AU38" s="59">
        <v>7.5</v>
      </c>
      <c r="AV38" s="59">
        <v>29</v>
      </c>
      <c r="AW38" s="60">
        <v>0.06</v>
      </c>
      <c r="AX38" s="59" t="s">
        <v>161</v>
      </c>
      <c r="AY38" s="60" t="s">
        <v>146</v>
      </c>
      <c r="AZ38" s="60" t="s">
        <v>147</v>
      </c>
      <c r="BA38" s="60"/>
      <c r="BB38" s="60" t="s">
        <v>146</v>
      </c>
      <c r="BC38" s="60"/>
      <c r="BD38" s="60">
        <v>2</v>
      </c>
      <c r="BE38" s="60">
        <v>2</v>
      </c>
      <c r="BF38" s="60">
        <v>0.12</v>
      </c>
      <c r="BG38" s="60" t="s">
        <v>79</v>
      </c>
      <c r="BH38" s="60">
        <v>150000</v>
      </c>
      <c r="BI38" s="60">
        <v>47000</v>
      </c>
      <c r="BJ38" s="60">
        <v>4200</v>
      </c>
      <c r="BK38" s="60">
        <v>2400</v>
      </c>
      <c r="BL38" s="61">
        <v>101.72</v>
      </c>
      <c r="BM38" s="61">
        <v>1104.52</v>
      </c>
      <c r="BN38" s="62">
        <f>BM38-BL38</f>
        <v>1002.8</v>
      </c>
    </row>
    <row r="39" spans="1:66" s="63" customFormat="1" ht="12.75" customHeight="1" hidden="1">
      <c r="A39" s="55" t="s">
        <v>159</v>
      </c>
      <c r="B39" s="56">
        <v>34515</v>
      </c>
      <c r="C39" s="57"/>
      <c r="D39" s="58">
        <v>438855</v>
      </c>
      <c r="E39" s="64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>
        <v>2</v>
      </c>
      <c r="AK39" s="60"/>
      <c r="AL39" s="60"/>
      <c r="AM39" s="60"/>
      <c r="AN39" s="60"/>
      <c r="AO39" s="60"/>
      <c r="AP39" s="60"/>
      <c r="AQ39" s="34">
        <v>2</v>
      </c>
      <c r="AR39" s="60"/>
      <c r="AS39" s="60"/>
      <c r="AT39" s="60"/>
      <c r="AU39" s="59"/>
      <c r="AV39" s="59"/>
      <c r="AW39" s="60"/>
      <c r="AX39" s="59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>
        <v>100.45</v>
      </c>
      <c r="BM39" s="61">
        <v>1104.52</v>
      </c>
      <c r="BN39" s="62">
        <f>BM39-BL39</f>
        <v>1004.0699999999999</v>
      </c>
    </row>
    <row r="40" spans="1:66" s="63" customFormat="1" ht="12.75" customHeight="1" hidden="1">
      <c r="A40" s="55" t="s">
        <v>159</v>
      </c>
      <c r="B40" s="56">
        <v>34640</v>
      </c>
      <c r="C40" s="57"/>
      <c r="D40" s="58">
        <v>438855</v>
      </c>
      <c r="E40" s="64" t="s">
        <v>148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34" t="s">
        <v>83</v>
      </c>
      <c r="AR40" s="60">
        <v>630</v>
      </c>
      <c r="AS40" s="60">
        <v>170</v>
      </c>
      <c r="AT40" s="60">
        <v>630</v>
      </c>
      <c r="AU40" s="59">
        <v>11</v>
      </c>
      <c r="AV40" s="59">
        <v>28</v>
      </c>
      <c r="AW40" s="60" t="s">
        <v>162</v>
      </c>
      <c r="AX40" s="59" t="s">
        <v>163</v>
      </c>
      <c r="AY40" s="60" t="s">
        <v>151</v>
      </c>
      <c r="AZ40" s="60" t="s">
        <v>152</v>
      </c>
      <c r="BA40" s="60"/>
      <c r="BB40" s="60">
        <v>4.1</v>
      </c>
      <c r="BC40" s="60"/>
      <c r="BD40" s="60">
        <v>4.3</v>
      </c>
      <c r="BE40" s="60">
        <v>4.9</v>
      </c>
      <c r="BF40" s="60">
        <v>0.5</v>
      </c>
      <c r="BG40" s="60">
        <v>0.019</v>
      </c>
      <c r="BH40" s="60">
        <v>170000</v>
      </c>
      <c r="BI40" s="60">
        <v>65000</v>
      </c>
      <c r="BJ40" s="60">
        <v>7900</v>
      </c>
      <c r="BK40" s="60">
        <v>6800</v>
      </c>
      <c r="BL40" s="61">
        <v>100.64</v>
      </c>
      <c r="BM40" s="61">
        <v>1104.52</v>
      </c>
      <c r="BN40" s="62">
        <f>BM40-BL40</f>
        <v>1003.88</v>
      </c>
    </row>
    <row r="41" spans="1:66" s="63" customFormat="1" ht="12.75" customHeight="1" hidden="1">
      <c r="A41" s="55" t="s">
        <v>159</v>
      </c>
      <c r="B41" s="56">
        <v>34815</v>
      </c>
      <c r="C41" s="57"/>
      <c r="D41" s="58">
        <v>438855</v>
      </c>
      <c r="E41" s="64" t="s">
        <v>164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34"/>
      <c r="AR41" s="60"/>
      <c r="AS41" s="60"/>
      <c r="AT41" s="60"/>
      <c r="AU41" s="59"/>
      <c r="AV41" s="59"/>
      <c r="AW41" s="60"/>
      <c r="AX41" s="59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 t="s">
        <v>165</v>
      </c>
      <c r="BM41" s="61"/>
      <c r="BN41" s="62"/>
    </row>
    <row r="42" spans="1:66" s="63" customFormat="1" ht="12.75" customHeight="1" hidden="1">
      <c r="A42" s="55" t="s">
        <v>159</v>
      </c>
      <c r="B42" s="56">
        <v>34893</v>
      </c>
      <c r="C42" s="65">
        <v>9515992</v>
      </c>
      <c r="D42" s="58">
        <v>438855</v>
      </c>
      <c r="E42" s="67" t="s">
        <v>73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>
        <v>2.5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>
        <v>1.3</v>
      </c>
      <c r="AK42" s="67"/>
      <c r="AL42" s="67"/>
      <c r="AM42" s="67"/>
      <c r="AN42" s="67"/>
      <c r="AO42" s="67"/>
      <c r="AP42" s="67"/>
      <c r="AQ42" s="67">
        <f>SUM(F42:AP42)</f>
        <v>3.8</v>
      </c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1">
        <v>100.56</v>
      </c>
      <c r="BM42" s="61">
        <v>1104.52</v>
      </c>
      <c r="BN42" s="62">
        <v>1003.96</v>
      </c>
    </row>
    <row r="43" spans="1:66" s="63" customFormat="1" ht="12.75" customHeight="1" hidden="1">
      <c r="A43" s="55" t="s">
        <v>159</v>
      </c>
      <c r="B43" s="56">
        <v>35171</v>
      </c>
      <c r="C43" s="65" t="s">
        <v>166</v>
      </c>
      <c r="D43" s="58">
        <v>438855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1"/>
      <c r="BM43" s="61"/>
      <c r="BN43" s="62"/>
    </row>
    <row r="44" spans="1:66" s="63" customFormat="1" ht="12.75" customHeight="1" hidden="1">
      <c r="A44" s="55"/>
      <c r="B44" s="56"/>
      <c r="C44" s="57"/>
      <c r="D44" s="64"/>
      <c r="E44" s="64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34" t="str">
        <f>IF(COUNTA(A44)=1,IF(SUM(E44:AP44)=0,"ND",SUM(E44:AP44))," ")</f>
        <v> </v>
      </c>
      <c r="AR44" s="60"/>
      <c r="AS44" s="60"/>
      <c r="AT44" s="60"/>
      <c r="AU44" s="59"/>
      <c r="AV44" s="59"/>
      <c r="AW44" s="60"/>
      <c r="AX44" s="59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BM44" s="61"/>
      <c r="BN44" s="62"/>
    </row>
    <row r="45" spans="1:66" s="63" customFormat="1" ht="12.75" customHeight="1" hidden="1">
      <c r="A45" s="55" t="s">
        <v>80</v>
      </c>
      <c r="B45" s="56">
        <v>32253</v>
      </c>
      <c r="C45" s="57"/>
      <c r="D45" s="58">
        <v>425015</v>
      </c>
      <c r="E45" s="64"/>
      <c r="F45" s="60"/>
      <c r="G45" s="59"/>
      <c r="H45" s="59"/>
      <c r="I45" s="59"/>
      <c r="J45" s="60"/>
      <c r="K45" s="60" t="s">
        <v>167</v>
      </c>
      <c r="L45" s="60"/>
      <c r="M45" s="60"/>
      <c r="N45" s="60"/>
      <c r="O45" s="60"/>
      <c r="P45" s="60"/>
      <c r="Q45" s="60" t="s">
        <v>167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>
        <v>2</v>
      </c>
      <c r="AK45" s="60"/>
      <c r="AL45" s="60"/>
      <c r="AM45" s="60"/>
      <c r="AN45" s="60">
        <v>1</v>
      </c>
      <c r="AO45" s="60"/>
      <c r="AP45" s="60"/>
      <c r="AQ45" s="34">
        <v>3</v>
      </c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  <c r="BM45" s="61"/>
      <c r="BN45" s="62"/>
    </row>
    <row r="46" spans="1:66" s="63" customFormat="1" ht="12.75" customHeight="1" hidden="1">
      <c r="A46" s="55" t="s">
        <v>168</v>
      </c>
      <c r="B46" s="56">
        <v>33826</v>
      </c>
      <c r="C46" s="57"/>
      <c r="D46" s="58">
        <v>425015</v>
      </c>
      <c r="E46" s="59"/>
      <c r="F46" s="60"/>
      <c r="G46" s="59">
        <v>0.4</v>
      </c>
      <c r="H46" s="59"/>
      <c r="I46" s="59"/>
      <c r="J46" s="60"/>
      <c r="K46" s="60"/>
      <c r="L46" s="59">
        <v>1.1</v>
      </c>
      <c r="M46" s="60"/>
      <c r="N46" s="60"/>
      <c r="O46" s="60"/>
      <c r="P46" s="60"/>
      <c r="Q46" s="59">
        <v>3.5</v>
      </c>
      <c r="R46" s="59">
        <v>5.8</v>
      </c>
      <c r="S46" s="60"/>
      <c r="T46" s="60"/>
      <c r="U46" s="59">
        <v>0.7</v>
      </c>
      <c r="V46" s="60"/>
      <c r="W46" s="60"/>
      <c r="X46" s="60"/>
      <c r="Y46" s="60"/>
      <c r="Z46" s="60"/>
      <c r="AA46" s="60"/>
      <c r="AB46" s="60"/>
      <c r="AC46" s="59">
        <v>1.3</v>
      </c>
      <c r="AD46" s="60"/>
      <c r="AE46" s="60"/>
      <c r="AF46" s="60"/>
      <c r="AG46" s="59">
        <v>0.7</v>
      </c>
      <c r="AH46" s="60"/>
      <c r="AI46" s="60"/>
      <c r="AJ46" s="59">
        <v>4.8</v>
      </c>
      <c r="AK46" s="59"/>
      <c r="AL46" s="60"/>
      <c r="AM46" s="59">
        <v>1.1</v>
      </c>
      <c r="AN46" s="60"/>
      <c r="AO46" s="60"/>
      <c r="AP46" s="60"/>
      <c r="AQ46" s="34">
        <v>19.4</v>
      </c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>
        <v>97</v>
      </c>
      <c r="BM46" s="61">
        <v>1100.29</v>
      </c>
      <c r="BN46" s="62">
        <f>BM46-BL46</f>
        <v>1003.29</v>
      </c>
    </row>
    <row r="47" spans="1:66" s="63" customFormat="1" ht="11.25" hidden="1">
      <c r="A47" s="55" t="s">
        <v>80</v>
      </c>
      <c r="B47" s="56">
        <v>34121</v>
      </c>
      <c r="C47" s="57"/>
      <c r="D47" s="58">
        <v>425015</v>
      </c>
      <c r="E47" s="64"/>
      <c r="F47" s="60"/>
      <c r="G47" s="59"/>
      <c r="H47" s="59"/>
      <c r="I47" s="59"/>
      <c r="J47" s="60"/>
      <c r="K47" s="60"/>
      <c r="L47" s="59"/>
      <c r="M47" s="60"/>
      <c r="N47" s="60"/>
      <c r="O47" s="60"/>
      <c r="P47" s="60"/>
      <c r="Q47" s="59"/>
      <c r="R47" s="59">
        <v>2.3</v>
      </c>
      <c r="S47" s="60"/>
      <c r="T47" s="60"/>
      <c r="U47" s="59"/>
      <c r="V47" s="60"/>
      <c r="W47" s="60"/>
      <c r="X47" s="60"/>
      <c r="Y47" s="60"/>
      <c r="Z47" s="60"/>
      <c r="AA47" s="60">
        <v>2.2</v>
      </c>
      <c r="AB47" s="60"/>
      <c r="AC47" s="59"/>
      <c r="AD47" s="60"/>
      <c r="AE47" s="60"/>
      <c r="AF47" s="60"/>
      <c r="AG47" s="59"/>
      <c r="AH47" s="60"/>
      <c r="AI47" s="60"/>
      <c r="AJ47" s="59"/>
      <c r="AK47" s="59"/>
      <c r="AL47" s="60"/>
      <c r="AM47" s="59"/>
      <c r="AN47" s="60"/>
      <c r="AO47" s="60"/>
      <c r="AP47" s="60"/>
      <c r="AQ47" s="34">
        <v>4.5</v>
      </c>
      <c r="AR47" s="60">
        <v>740</v>
      </c>
      <c r="AS47" s="60">
        <v>130</v>
      </c>
      <c r="AT47" s="60">
        <v>760</v>
      </c>
      <c r="AU47" s="59">
        <v>9.2</v>
      </c>
      <c r="AV47" s="59">
        <v>30</v>
      </c>
      <c r="AW47" s="60">
        <v>0.08</v>
      </c>
      <c r="AX47" s="59">
        <v>0.17</v>
      </c>
      <c r="AY47" s="60">
        <v>4</v>
      </c>
      <c r="AZ47" s="60">
        <v>0.3</v>
      </c>
      <c r="BA47" s="60"/>
      <c r="BB47" s="60">
        <v>2</v>
      </c>
      <c r="BC47" s="60"/>
      <c r="BD47" s="60">
        <v>34</v>
      </c>
      <c r="BE47" s="60">
        <v>8.7</v>
      </c>
      <c r="BF47" s="60">
        <v>2.9</v>
      </c>
      <c r="BG47" s="60" t="s">
        <v>77</v>
      </c>
      <c r="BH47" s="60">
        <v>170000</v>
      </c>
      <c r="BI47" s="60">
        <v>71000</v>
      </c>
      <c r="BJ47" s="60">
        <v>4200</v>
      </c>
      <c r="BK47" s="60">
        <v>3700</v>
      </c>
      <c r="BL47" s="61">
        <v>97.38</v>
      </c>
      <c r="BM47" s="61">
        <v>1100.29</v>
      </c>
      <c r="BN47" s="62">
        <f>BM47-BL47</f>
        <v>1002.91</v>
      </c>
    </row>
    <row r="48" spans="1:66" s="63" customFormat="1" ht="11.25" hidden="1">
      <c r="A48" s="55" t="s">
        <v>80</v>
      </c>
      <c r="B48" s="56">
        <v>34515</v>
      </c>
      <c r="C48" s="57"/>
      <c r="D48" s="58">
        <v>425015</v>
      </c>
      <c r="E48" s="64"/>
      <c r="F48" s="60"/>
      <c r="G48" s="59"/>
      <c r="H48" s="59"/>
      <c r="I48" s="59"/>
      <c r="J48" s="60"/>
      <c r="K48" s="60"/>
      <c r="L48" s="59"/>
      <c r="M48" s="60"/>
      <c r="N48" s="60"/>
      <c r="O48" s="60"/>
      <c r="P48" s="60"/>
      <c r="Q48" s="59"/>
      <c r="R48" s="59">
        <v>1</v>
      </c>
      <c r="S48" s="60"/>
      <c r="T48" s="60"/>
      <c r="U48" s="59"/>
      <c r="V48" s="60"/>
      <c r="W48" s="60"/>
      <c r="X48" s="60"/>
      <c r="Y48" s="60"/>
      <c r="Z48" s="60"/>
      <c r="AA48" s="60"/>
      <c r="AB48" s="60"/>
      <c r="AC48" s="59">
        <v>2</v>
      </c>
      <c r="AD48" s="60"/>
      <c r="AE48" s="60"/>
      <c r="AF48" s="60"/>
      <c r="AG48" s="59"/>
      <c r="AH48" s="60"/>
      <c r="AI48" s="60"/>
      <c r="AJ48" s="59"/>
      <c r="AK48" s="59"/>
      <c r="AL48" s="60"/>
      <c r="AM48" s="59"/>
      <c r="AN48" s="60"/>
      <c r="AO48" s="60"/>
      <c r="AP48" s="60"/>
      <c r="AQ48" s="34">
        <v>3</v>
      </c>
      <c r="AR48" s="60"/>
      <c r="AS48" s="60"/>
      <c r="AT48" s="60"/>
      <c r="AU48" s="59"/>
      <c r="AV48" s="59"/>
      <c r="AW48" s="60"/>
      <c r="AX48" s="59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>
        <v>96.02</v>
      </c>
      <c r="BM48" s="61">
        <v>1100.29</v>
      </c>
      <c r="BN48" s="62">
        <f>BM48-BL48</f>
        <v>1004.27</v>
      </c>
    </row>
    <row r="49" spans="1:66" s="63" customFormat="1" ht="11.25" hidden="1">
      <c r="A49" s="55" t="s">
        <v>80</v>
      </c>
      <c r="B49" s="56">
        <v>34640</v>
      </c>
      <c r="C49" s="57"/>
      <c r="D49" s="58">
        <v>425015</v>
      </c>
      <c r="E49" s="64" t="s">
        <v>148</v>
      </c>
      <c r="F49" s="60"/>
      <c r="G49" s="59"/>
      <c r="H49" s="59"/>
      <c r="I49" s="59"/>
      <c r="J49" s="60"/>
      <c r="K49" s="60"/>
      <c r="L49" s="59"/>
      <c r="M49" s="60"/>
      <c r="N49" s="60"/>
      <c r="O49" s="60"/>
      <c r="P49" s="60"/>
      <c r="Q49" s="59">
        <v>8</v>
      </c>
      <c r="R49" s="59">
        <v>4</v>
      </c>
      <c r="S49" s="60"/>
      <c r="T49" s="60"/>
      <c r="U49" s="59"/>
      <c r="V49" s="60"/>
      <c r="W49" s="60"/>
      <c r="X49" s="60"/>
      <c r="Y49" s="60"/>
      <c r="Z49" s="60"/>
      <c r="AA49" s="60">
        <v>43</v>
      </c>
      <c r="AB49" s="60"/>
      <c r="AC49" s="59"/>
      <c r="AD49" s="60"/>
      <c r="AE49" s="60"/>
      <c r="AF49" s="60"/>
      <c r="AG49" s="59"/>
      <c r="AH49" s="60"/>
      <c r="AI49" s="60"/>
      <c r="AJ49" s="59"/>
      <c r="AK49" s="59"/>
      <c r="AL49" s="60"/>
      <c r="AM49" s="59">
        <v>1</v>
      </c>
      <c r="AN49" s="60"/>
      <c r="AO49" s="60"/>
      <c r="AP49" s="60"/>
      <c r="AQ49" s="34">
        <v>56</v>
      </c>
      <c r="AR49" s="60">
        <v>870</v>
      </c>
      <c r="AS49" s="60">
        <v>120</v>
      </c>
      <c r="AT49" s="60">
        <v>860</v>
      </c>
      <c r="AU49" s="59">
        <v>9.1</v>
      </c>
      <c r="AV49" s="59">
        <v>30</v>
      </c>
      <c r="AW49" s="60" t="s">
        <v>169</v>
      </c>
      <c r="AX49" s="59">
        <v>0.36</v>
      </c>
      <c r="AY49" s="60" t="s">
        <v>151</v>
      </c>
      <c r="AZ49" s="60" t="s">
        <v>152</v>
      </c>
      <c r="BA49" s="60"/>
      <c r="BB49" s="60" t="s">
        <v>151</v>
      </c>
      <c r="BC49" s="60"/>
      <c r="BD49" s="60" t="s">
        <v>151</v>
      </c>
      <c r="BE49" s="60">
        <v>15</v>
      </c>
      <c r="BF49" s="60">
        <v>2.7</v>
      </c>
      <c r="BG49" s="60" t="s">
        <v>79</v>
      </c>
      <c r="BH49" s="60">
        <v>200000</v>
      </c>
      <c r="BI49" s="60">
        <v>96000</v>
      </c>
      <c r="BJ49" s="60">
        <v>14000</v>
      </c>
      <c r="BK49" s="60">
        <v>4800</v>
      </c>
      <c r="BL49" s="61">
        <v>96.28</v>
      </c>
      <c r="BM49" s="61">
        <v>1100.29</v>
      </c>
      <c r="BN49" s="62">
        <f>BM49-BL49</f>
        <v>1004.01</v>
      </c>
    </row>
    <row r="50" spans="1:66" s="63" customFormat="1" ht="11.25" hidden="1">
      <c r="A50" s="55" t="s">
        <v>80</v>
      </c>
      <c r="B50" s="56">
        <v>34815</v>
      </c>
      <c r="C50" s="65">
        <v>9507326</v>
      </c>
      <c r="D50" s="58">
        <v>425015</v>
      </c>
      <c r="E50" s="64" t="s">
        <v>73</v>
      </c>
      <c r="F50" s="60"/>
      <c r="G50" s="59">
        <v>0.3</v>
      </c>
      <c r="H50" s="59"/>
      <c r="I50" s="59"/>
      <c r="J50" s="60"/>
      <c r="K50" s="60">
        <v>1.2</v>
      </c>
      <c r="L50" s="59"/>
      <c r="M50" s="60">
        <v>4.5</v>
      </c>
      <c r="N50" s="60"/>
      <c r="O50" s="60"/>
      <c r="P50" s="60"/>
      <c r="Q50" s="59">
        <v>9.7</v>
      </c>
      <c r="R50" s="59">
        <v>4.7</v>
      </c>
      <c r="S50" s="60"/>
      <c r="T50" s="60"/>
      <c r="U50" s="59">
        <v>0.9</v>
      </c>
      <c r="V50" s="60"/>
      <c r="W50" s="60"/>
      <c r="X50" s="60">
        <v>2</v>
      </c>
      <c r="Y50" s="60"/>
      <c r="Z50" s="60"/>
      <c r="AA50" s="60">
        <v>4.2</v>
      </c>
      <c r="AB50" s="60"/>
      <c r="AC50" s="59">
        <v>1.2</v>
      </c>
      <c r="AD50" s="60"/>
      <c r="AE50" s="60"/>
      <c r="AF50" s="60"/>
      <c r="AG50" s="59">
        <v>0.6</v>
      </c>
      <c r="AH50" s="60"/>
      <c r="AI50" s="60"/>
      <c r="AJ50" s="59">
        <v>0.9</v>
      </c>
      <c r="AK50" s="59"/>
      <c r="AL50" s="60"/>
      <c r="AM50" s="59">
        <v>0.8</v>
      </c>
      <c r="AN50" s="60"/>
      <c r="AO50" s="60"/>
      <c r="AP50" s="60"/>
      <c r="AQ50" s="66">
        <f>SUM(F50:AP50)</f>
        <v>30.999999999999996</v>
      </c>
      <c r="AR50" s="60"/>
      <c r="AS50" s="60"/>
      <c r="AT50" s="60"/>
      <c r="AU50" s="59"/>
      <c r="AV50" s="59"/>
      <c r="AW50" s="60"/>
      <c r="AX50" s="59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>
        <v>96.47</v>
      </c>
      <c r="BM50" s="61">
        <v>1100.29</v>
      </c>
      <c r="BN50" s="62">
        <v>1003.82</v>
      </c>
    </row>
    <row r="51" spans="1:66" s="63" customFormat="1" ht="11.25" hidden="1">
      <c r="A51" s="55" t="s">
        <v>80</v>
      </c>
      <c r="B51" s="56">
        <v>34893</v>
      </c>
      <c r="C51" s="65">
        <v>9515990</v>
      </c>
      <c r="D51" s="58">
        <v>425015</v>
      </c>
      <c r="E51" s="67" t="s">
        <v>73</v>
      </c>
      <c r="F51" s="67"/>
      <c r="G51" s="67">
        <v>0.6</v>
      </c>
      <c r="H51" s="67"/>
      <c r="I51" s="67"/>
      <c r="J51" s="67"/>
      <c r="K51" s="67">
        <v>1.5</v>
      </c>
      <c r="L51" s="67">
        <v>0.3</v>
      </c>
      <c r="M51" s="67">
        <v>3.9</v>
      </c>
      <c r="N51" s="67"/>
      <c r="O51" s="67"/>
      <c r="P51" s="67"/>
      <c r="Q51" s="67">
        <v>9</v>
      </c>
      <c r="R51" s="67">
        <v>4.8</v>
      </c>
      <c r="S51" s="67"/>
      <c r="T51" s="67"/>
      <c r="U51" s="67">
        <v>1</v>
      </c>
      <c r="V51" s="67"/>
      <c r="W51" s="67"/>
      <c r="X51" s="67">
        <v>2</v>
      </c>
      <c r="Y51" s="67"/>
      <c r="Z51" s="67"/>
      <c r="AA51" s="67">
        <v>6.9</v>
      </c>
      <c r="AB51" s="67"/>
      <c r="AC51" s="67">
        <v>1.9</v>
      </c>
      <c r="AD51" s="67"/>
      <c r="AE51" s="67"/>
      <c r="AF51" s="67"/>
      <c r="AG51" s="67">
        <v>0.3</v>
      </c>
      <c r="AH51" s="67"/>
      <c r="AI51" s="67">
        <v>0.6</v>
      </c>
      <c r="AJ51" s="67">
        <v>1.5</v>
      </c>
      <c r="AK51" s="67"/>
      <c r="AL51" s="67"/>
      <c r="AM51" s="67">
        <v>0.6</v>
      </c>
      <c r="AN51" s="67"/>
      <c r="AO51" s="67">
        <v>0.2</v>
      </c>
      <c r="AP51" s="67"/>
      <c r="AQ51" s="67">
        <f aca="true" t="shared" si="1" ref="AQ51:AQ67">SUM(F51:AP51)</f>
        <v>35.1</v>
      </c>
      <c r="AR51" s="67">
        <v>830</v>
      </c>
      <c r="AS51" s="67">
        <v>66</v>
      </c>
      <c r="AT51" s="67">
        <v>880</v>
      </c>
      <c r="AU51" s="67">
        <v>11</v>
      </c>
      <c r="AV51" s="67">
        <v>37</v>
      </c>
      <c r="AW51" s="67">
        <v>0.13</v>
      </c>
      <c r="AX51" s="67">
        <v>0.13</v>
      </c>
      <c r="AY51" s="67">
        <v>3.9</v>
      </c>
      <c r="AZ51" s="67" t="s">
        <v>154</v>
      </c>
      <c r="BA51" s="67"/>
      <c r="BB51" s="67" t="s">
        <v>86</v>
      </c>
      <c r="BC51" s="67"/>
      <c r="BD51" s="67" t="s">
        <v>78</v>
      </c>
      <c r="BE51" s="67">
        <v>9.3</v>
      </c>
      <c r="BF51" s="67">
        <v>2.8</v>
      </c>
      <c r="BG51" s="67" t="s">
        <v>78</v>
      </c>
      <c r="BH51" s="67">
        <v>210000</v>
      </c>
      <c r="BI51" s="67">
        <v>92000</v>
      </c>
      <c r="BJ51" s="67">
        <v>4800</v>
      </c>
      <c r="BK51" s="67">
        <v>4200</v>
      </c>
      <c r="BL51" s="61">
        <v>96.18</v>
      </c>
      <c r="BM51" s="61">
        <v>1100.29</v>
      </c>
      <c r="BN51" s="62">
        <v>1004.11</v>
      </c>
    </row>
    <row r="52" spans="1:66" s="63" customFormat="1" ht="11.25" hidden="1">
      <c r="A52" s="68" t="s">
        <v>80</v>
      </c>
      <c r="B52" s="69">
        <v>34984</v>
      </c>
      <c r="C52" s="70">
        <v>9527223</v>
      </c>
      <c r="D52" s="58">
        <v>425015</v>
      </c>
      <c r="E52" s="67" t="s">
        <v>73</v>
      </c>
      <c r="F52" s="67"/>
      <c r="G52" s="67">
        <v>0.2</v>
      </c>
      <c r="H52" s="67"/>
      <c r="I52" s="67"/>
      <c r="J52" s="67"/>
      <c r="K52" s="67">
        <v>2.5</v>
      </c>
      <c r="L52" s="67">
        <v>0.2</v>
      </c>
      <c r="M52" s="67"/>
      <c r="N52" s="67"/>
      <c r="O52" s="67"/>
      <c r="P52" s="67"/>
      <c r="Q52" s="67">
        <v>4.2</v>
      </c>
      <c r="R52" s="67">
        <v>4.9</v>
      </c>
      <c r="S52" s="67"/>
      <c r="T52" s="67"/>
      <c r="U52" s="67">
        <v>0.7</v>
      </c>
      <c r="V52" s="67"/>
      <c r="W52" s="67"/>
      <c r="X52" s="67">
        <v>2.8</v>
      </c>
      <c r="Y52" s="67"/>
      <c r="Z52" s="67"/>
      <c r="AA52" s="67"/>
      <c r="AB52" s="67"/>
      <c r="AC52" s="67">
        <v>2</v>
      </c>
      <c r="AD52" s="67"/>
      <c r="AE52" s="67"/>
      <c r="AF52" s="67"/>
      <c r="AG52" s="67">
        <v>0.6</v>
      </c>
      <c r="AH52" s="67"/>
      <c r="AI52" s="67"/>
      <c r="AJ52" s="67">
        <v>1.3</v>
      </c>
      <c r="AK52" s="67"/>
      <c r="AL52" s="67"/>
      <c r="AM52" s="67">
        <v>0.8</v>
      </c>
      <c r="AN52" s="67"/>
      <c r="AO52" s="67"/>
      <c r="AP52" s="67"/>
      <c r="AQ52" s="67">
        <f t="shared" si="1"/>
        <v>20.200000000000003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>
        <v>96.45</v>
      </c>
      <c r="BM52" s="67">
        <v>1100.29</v>
      </c>
      <c r="BN52" s="71">
        <v>1003.84</v>
      </c>
    </row>
    <row r="53" spans="1:66" s="63" customFormat="1" ht="11.25" hidden="1">
      <c r="A53" s="68" t="s">
        <v>80</v>
      </c>
      <c r="B53" s="69">
        <v>35171</v>
      </c>
      <c r="C53" s="70">
        <v>9606922</v>
      </c>
      <c r="D53" s="58">
        <v>425015</v>
      </c>
      <c r="E53" s="67" t="s">
        <v>73</v>
      </c>
      <c r="F53" s="67" t="s">
        <v>170</v>
      </c>
      <c r="G53" s="67">
        <v>0.3</v>
      </c>
      <c r="H53" s="67"/>
      <c r="I53" s="67"/>
      <c r="J53" s="67"/>
      <c r="K53" s="67">
        <v>0.7</v>
      </c>
      <c r="L53" s="67"/>
      <c r="M53" s="67"/>
      <c r="N53" s="67"/>
      <c r="O53" s="67"/>
      <c r="P53" s="67"/>
      <c r="Q53" s="67">
        <v>4.3</v>
      </c>
      <c r="R53" s="67">
        <v>4.9</v>
      </c>
      <c r="S53" s="67"/>
      <c r="T53" s="67"/>
      <c r="U53" s="67">
        <v>0.6</v>
      </c>
      <c r="V53" s="67"/>
      <c r="W53" s="67"/>
      <c r="X53" s="67">
        <v>2.1</v>
      </c>
      <c r="Y53" s="67"/>
      <c r="Z53" s="67"/>
      <c r="AA53" s="67">
        <v>5.7</v>
      </c>
      <c r="AB53" s="67"/>
      <c r="AC53" s="67">
        <v>0.7</v>
      </c>
      <c r="AD53" s="67"/>
      <c r="AE53" s="67"/>
      <c r="AF53" s="67"/>
      <c r="AG53" s="67">
        <v>0.5</v>
      </c>
      <c r="AH53" s="67"/>
      <c r="AI53" s="67"/>
      <c r="AJ53" s="67">
        <v>0.6</v>
      </c>
      <c r="AK53" s="67"/>
      <c r="AL53" s="67"/>
      <c r="AM53" s="67">
        <v>0.5</v>
      </c>
      <c r="AN53" s="67"/>
      <c r="AO53" s="67"/>
      <c r="AP53" s="67"/>
      <c r="AQ53" s="67">
        <f t="shared" si="1"/>
        <v>20.9</v>
      </c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>
        <v>96.63</v>
      </c>
      <c r="BM53" s="67">
        <v>1100.29</v>
      </c>
      <c r="BN53" s="71">
        <f aca="true" t="shared" si="2" ref="BN53:BN67">BM53-BL53</f>
        <v>1003.66</v>
      </c>
    </row>
    <row r="54" spans="1:66" s="63" customFormat="1" ht="11.25" hidden="1">
      <c r="A54" s="68" t="s">
        <v>80</v>
      </c>
      <c r="B54" s="69">
        <v>35390</v>
      </c>
      <c r="C54" s="70">
        <v>9636330</v>
      </c>
      <c r="D54" s="58">
        <v>425015</v>
      </c>
      <c r="E54" s="67" t="s">
        <v>73</v>
      </c>
      <c r="F54" s="67" t="s">
        <v>171</v>
      </c>
      <c r="G54" s="67">
        <v>0.3</v>
      </c>
      <c r="H54" s="67"/>
      <c r="I54" s="67"/>
      <c r="J54" s="67"/>
      <c r="K54" s="67">
        <v>1.4</v>
      </c>
      <c r="L54" s="67"/>
      <c r="M54" s="67">
        <v>5.8</v>
      </c>
      <c r="N54" s="67"/>
      <c r="O54" s="67"/>
      <c r="P54" s="67"/>
      <c r="Q54" s="67">
        <v>3.1</v>
      </c>
      <c r="R54" s="67">
        <v>4.9</v>
      </c>
      <c r="S54" s="67"/>
      <c r="T54" s="67"/>
      <c r="U54" s="67">
        <v>1</v>
      </c>
      <c r="V54" s="67"/>
      <c r="W54" s="67"/>
      <c r="X54" s="67">
        <v>2.9</v>
      </c>
      <c r="Y54" s="67"/>
      <c r="Z54" s="67"/>
      <c r="AA54" s="67">
        <v>7.5</v>
      </c>
      <c r="AB54" s="67"/>
      <c r="AC54" s="67">
        <v>1.3</v>
      </c>
      <c r="AD54" s="67"/>
      <c r="AE54" s="67"/>
      <c r="AF54" s="67"/>
      <c r="AG54" s="67">
        <v>0.4</v>
      </c>
      <c r="AH54" s="67"/>
      <c r="AI54" s="67"/>
      <c r="AJ54" s="67">
        <v>0.4</v>
      </c>
      <c r="AK54" s="67"/>
      <c r="AL54" s="67"/>
      <c r="AM54" s="67">
        <v>0.5</v>
      </c>
      <c r="AN54" s="67"/>
      <c r="AO54" s="67"/>
      <c r="AP54" s="67"/>
      <c r="AQ54" s="67">
        <f t="shared" si="1"/>
        <v>29.499999999999996</v>
      </c>
      <c r="AR54" s="67">
        <v>770</v>
      </c>
      <c r="AS54" s="67">
        <v>130</v>
      </c>
      <c r="AT54" s="67">
        <v>840</v>
      </c>
      <c r="AU54" s="67">
        <v>7.7</v>
      </c>
      <c r="AV54" s="67">
        <v>54</v>
      </c>
      <c r="AW54" s="67" t="s">
        <v>81</v>
      </c>
      <c r="AX54" s="67">
        <v>0.19</v>
      </c>
      <c r="AY54" s="67">
        <v>4.1</v>
      </c>
      <c r="AZ54" s="67">
        <v>0.1</v>
      </c>
      <c r="BA54" s="67"/>
      <c r="BB54" s="67" t="s">
        <v>74</v>
      </c>
      <c r="BC54" s="67"/>
      <c r="BD54" s="67" t="s">
        <v>78</v>
      </c>
      <c r="BE54" s="67">
        <v>17</v>
      </c>
      <c r="BF54" s="67">
        <v>2.4</v>
      </c>
      <c r="BG54" s="67" t="s">
        <v>172</v>
      </c>
      <c r="BH54" s="67">
        <v>190000</v>
      </c>
      <c r="BI54" s="67">
        <v>76000</v>
      </c>
      <c r="BJ54" s="67">
        <v>5100</v>
      </c>
      <c r="BK54" s="67">
        <v>3900</v>
      </c>
      <c r="BL54" s="67">
        <v>97.42</v>
      </c>
      <c r="BM54" s="67">
        <v>1100.29</v>
      </c>
      <c r="BN54" s="71">
        <f t="shared" si="2"/>
        <v>1002.87</v>
      </c>
    </row>
    <row r="55" spans="1:66" s="63" customFormat="1" ht="11.25" hidden="1">
      <c r="A55" s="68" t="s">
        <v>80</v>
      </c>
      <c r="B55" s="69">
        <v>35551</v>
      </c>
      <c r="C55" s="70">
        <v>9708918</v>
      </c>
      <c r="D55" s="58">
        <v>425015</v>
      </c>
      <c r="E55" s="67" t="s">
        <v>73</v>
      </c>
      <c r="F55" s="67"/>
      <c r="G55" s="67"/>
      <c r="H55" s="67"/>
      <c r="I55" s="67"/>
      <c r="J55" s="67"/>
      <c r="K55" s="67"/>
      <c r="L55" s="67"/>
      <c r="M55" s="67">
        <v>0.5</v>
      </c>
      <c r="N55" s="67"/>
      <c r="O55" s="67"/>
      <c r="P55" s="67"/>
      <c r="Q55" s="67"/>
      <c r="R55" s="67">
        <v>1.4</v>
      </c>
      <c r="S55" s="67"/>
      <c r="T55" s="67"/>
      <c r="U55" s="67"/>
      <c r="V55" s="67"/>
      <c r="W55" s="67"/>
      <c r="X55" s="67"/>
      <c r="Y55" s="67"/>
      <c r="Z55" s="67"/>
      <c r="AA55" s="67">
        <v>2.5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>
        <f t="shared" si="1"/>
        <v>4.4</v>
      </c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74">
        <v>96.7</v>
      </c>
      <c r="BM55" s="67">
        <v>1100.29</v>
      </c>
      <c r="BN55" s="71">
        <f t="shared" si="2"/>
        <v>1003.5899999999999</v>
      </c>
    </row>
    <row r="56" spans="1:66" s="63" customFormat="1" ht="11.25" hidden="1">
      <c r="A56" s="68" t="s">
        <v>80</v>
      </c>
      <c r="B56" s="69">
        <v>35670</v>
      </c>
      <c r="C56" s="70">
        <v>9725392</v>
      </c>
      <c r="D56" s="58">
        <v>425015</v>
      </c>
      <c r="E56" s="67" t="s">
        <v>73</v>
      </c>
      <c r="F56" s="67"/>
      <c r="G56" s="67"/>
      <c r="H56" s="67">
        <v>0.2</v>
      </c>
      <c r="I56" s="67"/>
      <c r="J56" s="67"/>
      <c r="K56" s="67"/>
      <c r="L56" s="67"/>
      <c r="M56" s="67"/>
      <c r="N56" s="67"/>
      <c r="O56" s="67"/>
      <c r="P56" s="67"/>
      <c r="Q56" s="67">
        <v>0.7</v>
      </c>
      <c r="R56" s="67">
        <v>3.8</v>
      </c>
      <c r="S56" s="67"/>
      <c r="T56" s="67"/>
      <c r="U56" s="67">
        <v>0.4</v>
      </c>
      <c r="V56" s="67"/>
      <c r="W56" s="67">
        <v>1.2</v>
      </c>
      <c r="X56" s="67"/>
      <c r="Y56" s="67"/>
      <c r="Z56" s="67"/>
      <c r="AA56" s="67">
        <v>3.2</v>
      </c>
      <c r="AB56" s="67"/>
      <c r="AC56" s="67"/>
      <c r="AD56" s="67"/>
      <c r="AE56" s="67"/>
      <c r="AF56" s="67"/>
      <c r="AG56" s="67">
        <v>0.2</v>
      </c>
      <c r="AH56" s="67"/>
      <c r="AI56" s="67"/>
      <c r="AJ56" s="67">
        <v>0.3</v>
      </c>
      <c r="AK56" s="67"/>
      <c r="AL56" s="67"/>
      <c r="AM56" s="67"/>
      <c r="AN56" s="67"/>
      <c r="AO56" s="67"/>
      <c r="AP56" s="67"/>
      <c r="AQ56" s="67">
        <f t="shared" si="1"/>
        <v>10</v>
      </c>
      <c r="AR56" s="67">
        <v>810</v>
      </c>
      <c r="AS56" s="67">
        <v>65</v>
      </c>
      <c r="AT56" s="67">
        <v>830</v>
      </c>
      <c r="AU56" s="67">
        <v>6.9</v>
      </c>
      <c r="AV56" s="67">
        <v>25</v>
      </c>
      <c r="AW56" s="67" t="s">
        <v>81</v>
      </c>
      <c r="AX56" s="67">
        <v>0.12</v>
      </c>
      <c r="AY56" s="67">
        <v>3.7</v>
      </c>
      <c r="AZ56" s="67" t="s">
        <v>75</v>
      </c>
      <c r="BA56" s="67"/>
      <c r="BB56" s="67" t="s">
        <v>74</v>
      </c>
      <c r="BC56" s="67"/>
      <c r="BD56" s="67" t="s">
        <v>78</v>
      </c>
      <c r="BE56" s="67">
        <v>14</v>
      </c>
      <c r="BF56" s="67">
        <v>2.6</v>
      </c>
      <c r="BG56" s="67" t="s">
        <v>79</v>
      </c>
      <c r="BH56" s="67">
        <v>190000</v>
      </c>
      <c r="BI56" s="67">
        <v>73000</v>
      </c>
      <c r="BJ56" s="67">
        <v>4200</v>
      </c>
      <c r="BK56" s="67">
        <v>3700</v>
      </c>
      <c r="BL56" s="74">
        <v>96.19</v>
      </c>
      <c r="BM56" s="67">
        <v>1100.29</v>
      </c>
      <c r="BN56" s="71">
        <f t="shared" si="2"/>
        <v>1004.0999999999999</v>
      </c>
    </row>
    <row r="57" spans="1:66" s="63" customFormat="1" ht="11.25" hidden="1">
      <c r="A57" s="68" t="s">
        <v>80</v>
      </c>
      <c r="B57" s="69">
        <v>35752</v>
      </c>
      <c r="C57" s="70">
        <v>9732916</v>
      </c>
      <c r="D57" s="58">
        <v>425015</v>
      </c>
      <c r="E57" s="67" t="s">
        <v>73</v>
      </c>
      <c r="F57" s="67"/>
      <c r="G57" s="67"/>
      <c r="H57" s="67"/>
      <c r="I57" s="67"/>
      <c r="J57" s="67"/>
      <c r="K57" s="67"/>
      <c r="L57" s="67"/>
      <c r="M57" s="67">
        <v>0.6</v>
      </c>
      <c r="N57" s="67"/>
      <c r="O57" s="67"/>
      <c r="P57" s="67"/>
      <c r="Q57" s="67"/>
      <c r="R57" s="67">
        <v>2.5</v>
      </c>
      <c r="S57" s="67"/>
      <c r="T57" s="67"/>
      <c r="U57" s="67">
        <v>0.4</v>
      </c>
      <c r="V57" s="67"/>
      <c r="W57" s="67"/>
      <c r="X57" s="67">
        <v>0.6</v>
      </c>
      <c r="Y57" s="67"/>
      <c r="Z57" s="67"/>
      <c r="AA57" s="67">
        <v>2.6</v>
      </c>
      <c r="AB57" s="67"/>
      <c r="AC57" s="67"/>
      <c r="AD57" s="67"/>
      <c r="AE57" s="67"/>
      <c r="AF57" s="67"/>
      <c r="AG57" s="67">
        <v>0.3</v>
      </c>
      <c r="AH57" s="67"/>
      <c r="AI57" s="67"/>
      <c r="AJ57" s="67"/>
      <c r="AK57" s="67"/>
      <c r="AL57" s="67"/>
      <c r="AM57" s="67">
        <v>0.3</v>
      </c>
      <c r="AN57" s="67"/>
      <c r="AO57" s="67"/>
      <c r="AP57" s="67"/>
      <c r="AQ57" s="67">
        <f t="shared" si="1"/>
        <v>7.299999999999999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74">
        <v>96.52</v>
      </c>
      <c r="BM57" s="67">
        <v>1100.29</v>
      </c>
      <c r="BN57" s="71">
        <f t="shared" si="2"/>
        <v>1003.77</v>
      </c>
    </row>
    <row r="58" spans="1:66" s="63" customFormat="1" ht="11.25" hidden="1">
      <c r="A58" s="68" t="s">
        <v>80</v>
      </c>
      <c r="B58" s="69">
        <v>35949</v>
      </c>
      <c r="C58" s="70">
        <v>9812950</v>
      </c>
      <c r="D58" s="58">
        <v>425015</v>
      </c>
      <c r="E58" s="67" t="s">
        <v>73</v>
      </c>
      <c r="F58" s="67"/>
      <c r="G58" s="67">
        <v>0.2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>
        <v>3</v>
      </c>
      <c r="S58" s="67"/>
      <c r="T58" s="67"/>
      <c r="U58" s="67">
        <v>0.3</v>
      </c>
      <c r="V58" s="67"/>
      <c r="W58" s="67"/>
      <c r="X58" s="67">
        <v>0.6</v>
      </c>
      <c r="Y58" s="67"/>
      <c r="Z58" s="67"/>
      <c r="AA58" s="67">
        <v>2.7</v>
      </c>
      <c r="AB58" s="67"/>
      <c r="AC58" s="67"/>
      <c r="AD58" s="67"/>
      <c r="AE58" s="67"/>
      <c r="AF58" s="67"/>
      <c r="AG58" s="67">
        <v>0.2</v>
      </c>
      <c r="AH58" s="67"/>
      <c r="AI58" s="67"/>
      <c r="AJ58" s="67"/>
      <c r="AK58" s="67"/>
      <c r="AL58" s="67"/>
      <c r="AM58" s="67">
        <v>0.3</v>
      </c>
      <c r="AN58" s="67"/>
      <c r="AO58" s="67"/>
      <c r="AP58" s="67"/>
      <c r="AQ58" s="67">
        <f t="shared" si="1"/>
        <v>7.3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74">
        <v>96.29</v>
      </c>
      <c r="BM58" s="67">
        <v>1099.8</v>
      </c>
      <c r="BN58" s="71">
        <f t="shared" si="2"/>
        <v>1003.51</v>
      </c>
    </row>
    <row r="59" spans="1:66" s="63" customFormat="1" ht="11.25" hidden="1">
      <c r="A59" s="68" t="s">
        <v>80</v>
      </c>
      <c r="B59" s="69">
        <v>36032</v>
      </c>
      <c r="C59" s="70">
        <v>9825886</v>
      </c>
      <c r="D59" s="58">
        <v>425015</v>
      </c>
      <c r="E59" s="67" t="s">
        <v>73</v>
      </c>
      <c r="F59" s="67"/>
      <c r="G59" s="67"/>
      <c r="H59" s="67"/>
      <c r="I59" s="67"/>
      <c r="J59" s="67"/>
      <c r="K59" s="67" t="s">
        <v>173</v>
      </c>
      <c r="L59" s="67"/>
      <c r="M59" s="67">
        <v>2.5</v>
      </c>
      <c r="N59" s="67"/>
      <c r="O59" s="67"/>
      <c r="P59" s="67"/>
      <c r="Q59" s="67"/>
      <c r="R59" s="67">
        <v>2.8</v>
      </c>
      <c r="S59" s="67"/>
      <c r="T59" s="67"/>
      <c r="U59" s="67">
        <v>0.2</v>
      </c>
      <c r="V59" s="67"/>
      <c r="W59" s="67"/>
      <c r="X59" s="67">
        <v>1.2</v>
      </c>
      <c r="Y59" s="67"/>
      <c r="Z59" s="67"/>
      <c r="AA59" s="67"/>
      <c r="AB59" s="67"/>
      <c r="AC59" s="67"/>
      <c r="AD59" s="67"/>
      <c r="AE59" s="67"/>
      <c r="AF59" s="67"/>
      <c r="AG59" s="67" t="s">
        <v>173</v>
      </c>
      <c r="AH59" s="67"/>
      <c r="AI59" s="67"/>
      <c r="AJ59" s="67"/>
      <c r="AK59" s="67"/>
      <c r="AL59" s="67"/>
      <c r="AM59" s="67">
        <v>0.1</v>
      </c>
      <c r="AN59" s="67"/>
      <c r="AO59" s="67"/>
      <c r="AP59" s="67" t="s">
        <v>173</v>
      </c>
      <c r="AQ59" s="67">
        <f t="shared" si="1"/>
        <v>6.8</v>
      </c>
      <c r="AR59" s="67">
        <v>800</v>
      </c>
      <c r="AS59" s="67">
        <v>56</v>
      </c>
      <c r="AT59" s="67">
        <v>780</v>
      </c>
      <c r="AU59" s="67">
        <v>4.6</v>
      </c>
      <c r="AV59" s="67">
        <v>24</v>
      </c>
      <c r="AW59" s="67" t="s">
        <v>81</v>
      </c>
      <c r="AX59" s="67">
        <v>0.44</v>
      </c>
      <c r="AY59" s="67">
        <v>1.8</v>
      </c>
      <c r="AZ59" s="67" t="s">
        <v>75</v>
      </c>
      <c r="BA59" s="67">
        <v>0.9</v>
      </c>
      <c r="BB59" s="67" t="s">
        <v>74</v>
      </c>
      <c r="BC59" s="67" t="s">
        <v>77</v>
      </c>
      <c r="BD59" s="67" t="s">
        <v>78</v>
      </c>
      <c r="BE59" s="67">
        <v>24</v>
      </c>
      <c r="BF59" s="67">
        <v>2.2</v>
      </c>
      <c r="BG59" s="67" t="s">
        <v>79</v>
      </c>
      <c r="BH59" s="67">
        <v>160</v>
      </c>
      <c r="BI59" s="67">
        <v>80</v>
      </c>
      <c r="BJ59" s="67">
        <v>4.9</v>
      </c>
      <c r="BK59" s="67">
        <v>4.8</v>
      </c>
      <c r="BL59" s="74">
        <v>96.39</v>
      </c>
      <c r="BM59" s="67">
        <v>1099.8</v>
      </c>
      <c r="BN59" s="71">
        <f t="shared" si="2"/>
        <v>1003.41</v>
      </c>
    </row>
    <row r="60" spans="1:66" s="63" customFormat="1" ht="11.25" hidden="1">
      <c r="A60" s="68" t="s">
        <v>80</v>
      </c>
      <c r="B60" s="69">
        <v>36158</v>
      </c>
      <c r="C60" s="70">
        <v>9833948</v>
      </c>
      <c r="D60" s="58">
        <v>425015</v>
      </c>
      <c r="E60" s="67" t="s">
        <v>73</v>
      </c>
      <c r="F60" s="67"/>
      <c r="G60" s="67">
        <v>0.2</v>
      </c>
      <c r="H60" s="67"/>
      <c r="I60" s="67"/>
      <c r="J60" s="67"/>
      <c r="K60" s="67"/>
      <c r="L60" s="67"/>
      <c r="M60" s="67">
        <v>1.6</v>
      </c>
      <c r="N60" s="67"/>
      <c r="O60" s="67"/>
      <c r="P60" s="67"/>
      <c r="Q60" s="67">
        <v>16</v>
      </c>
      <c r="R60" s="67">
        <v>4.4</v>
      </c>
      <c r="S60" s="67"/>
      <c r="T60" s="67"/>
      <c r="U60" s="67">
        <v>1.4</v>
      </c>
      <c r="V60" s="67"/>
      <c r="W60" s="67"/>
      <c r="X60" s="67">
        <v>1</v>
      </c>
      <c r="Y60" s="67"/>
      <c r="Z60" s="67"/>
      <c r="AA60" s="67">
        <v>2.2</v>
      </c>
      <c r="AB60" s="67"/>
      <c r="AC60" s="67"/>
      <c r="AD60" s="67"/>
      <c r="AE60" s="67"/>
      <c r="AF60" s="67"/>
      <c r="AG60" s="67">
        <v>0.2</v>
      </c>
      <c r="AH60" s="67"/>
      <c r="AI60" s="67"/>
      <c r="AJ60" s="67"/>
      <c r="AK60" s="67"/>
      <c r="AL60" s="67"/>
      <c r="AM60" s="67">
        <v>0.3</v>
      </c>
      <c r="AN60" s="67"/>
      <c r="AO60" s="67"/>
      <c r="AP60" s="67"/>
      <c r="AQ60" s="67">
        <f t="shared" si="1"/>
        <v>27.3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74">
        <v>97.13</v>
      </c>
      <c r="BM60" s="67">
        <v>1099.8</v>
      </c>
      <c r="BN60" s="71">
        <f t="shared" si="2"/>
        <v>1002.67</v>
      </c>
    </row>
    <row r="61" spans="1:66" s="63" customFormat="1" ht="11.25" hidden="1">
      <c r="A61" s="68" t="s">
        <v>80</v>
      </c>
      <c r="B61" s="69">
        <v>36258</v>
      </c>
      <c r="C61" s="70">
        <v>9907396</v>
      </c>
      <c r="D61" s="58">
        <v>425015</v>
      </c>
      <c r="E61" s="67" t="s">
        <v>73</v>
      </c>
      <c r="F61" s="67"/>
      <c r="G61" s="67">
        <v>0.2</v>
      </c>
      <c r="H61" s="67"/>
      <c r="I61" s="67"/>
      <c r="J61" s="67"/>
      <c r="K61" s="67"/>
      <c r="L61" s="67"/>
      <c r="M61" s="67"/>
      <c r="N61" s="67"/>
      <c r="O61" s="67"/>
      <c r="P61" s="67"/>
      <c r="Q61" s="67">
        <v>1</v>
      </c>
      <c r="R61" s="67">
        <v>1.6</v>
      </c>
      <c r="S61" s="67"/>
      <c r="T61" s="67"/>
      <c r="U61" s="67">
        <v>0.2</v>
      </c>
      <c r="V61" s="67"/>
      <c r="W61" s="67"/>
      <c r="X61" s="67"/>
      <c r="Y61" s="67"/>
      <c r="Z61" s="67"/>
      <c r="AA61" s="67">
        <v>2.4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>
        <v>0.2</v>
      </c>
      <c r="AN61" s="67"/>
      <c r="AO61" s="67"/>
      <c r="AP61" s="67"/>
      <c r="AQ61" s="67">
        <f t="shared" si="1"/>
        <v>5.6000000000000005</v>
      </c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74">
        <v>94.81</v>
      </c>
      <c r="BM61" s="67">
        <v>1099.8</v>
      </c>
      <c r="BN61" s="71">
        <f t="shared" si="2"/>
        <v>1004.99</v>
      </c>
    </row>
    <row r="62" spans="1:66" s="63" customFormat="1" ht="11.25" hidden="1">
      <c r="A62" s="68" t="s">
        <v>80</v>
      </c>
      <c r="B62" s="69">
        <v>36427</v>
      </c>
      <c r="C62" s="70">
        <v>9934266</v>
      </c>
      <c r="D62" s="58">
        <v>425015</v>
      </c>
      <c r="E62" s="67" t="s">
        <v>73</v>
      </c>
      <c r="F62" s="67"/>
      <c r="G62" s="67">
        <v>0.2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>
        <v>3.4</v>
      </c>
      <c r="S62" s="67"/>
      <c r="T62" s="67"/>
      <c r="U62" s="67">
        <v>0.2</v>
      </c>
      <c r="V62" s="67"/>
      <c r="W62" s="67"/>
      <c r="X62" s="67">
        <v>1.3</v>
      </c>
      <c r="Y62" s="67"/>
      <c r="Z62" s="67"/>
      <c r="AA62" s="67"/>
      <c r="AB62" s="67"/>
      <c r="AC62" s="67"/>
      <c r="AD62" s="67"/>
      <c r="AE62" s="67"/>
      <c r="AF62" s="67"/>
      <c r="AG62" s="67">
        <v>0.3</v>
      </c>
      <c r="AH62" s="67"/>
      <c r="AI62" s="67"/>
      <c r="AJ62" s="67"/>
      <c r="AK62" s="67"/>
      <c r="AL62" s="67"/>
      <c r="AM62" s="67">
        <v>0.3</v>
      </c>
      <c r="AN62" s="67"/>
      <c r="AO62" s="67"/>
      <c r="AP62" s="67"/>
      <c r="AQ62" s="67">
        <f t="shared" si="1"/>
        <v>5.7</v>
      </c>
      <c r="AR62" s="67">
        <v>660</v>
      </c>
      <c r="AS62" s="67">
        <v>60</v>
      </c>
      <c r="AT62" s="67">
        <v>730</v>
      </c>
      <c r="AU62" s="67">
        <v>4.4</v>
      </c>
      <c r="AV62" s="67">
        <v>27</v>
      </c>
      <c r="AW62" s="67" t="s">
        <v>81</v>
      </c>
      <c r="AX62" s="67">
        <v>0.48</v>
      </c>
      <c r="AY62" s="67">
        <v>5.9</v>
      </c>
      <c r="AZ62" s="67" t="s">
        <v>87</v>
      </c>
      <c r="BA62" s="67" t="s">
        <v>88</v>
      </c>
      <c r="BB62" s="67" t="s">
        <v>86</v>
      </c>
      <c r="BC62" s="67" t="s">
        <v>77</v>
      </c>
      <c r="BD62" s="67" t="s">
        <v>78</v>
      </c>
      <c r="BE62" s="67">
        <v>22</v>
      </c>
      <c r="BF62" s="67">
        <v>1.8</v>
      </c>
      <c r="BG62" s="67">
        <v>0.014</v>
      </c>
      <c r="BH62" s="67">
        <v>170</v>
      </c>
      <c r="BI62" s="67">
        <v>71</v>
      </c>
      <c r="BJ62" s="67">
        <v>4.8</v>
      </c>
      <c r="BK62" s="67">
        <v>3.8</v>
      </c>
      <c r="BL62" s="74">
        <v>97</v>
      </c>
      <c r="BM62" s="67">
        <v>1099.8</v>
      </c>
      <c r="BN62" s="71">
        <f t="shared" si="2"/>
        <v>1002.8</v>
      </c>
    </row>
    <row r="63" spans="1:66" s="63" customFormat="1" ht="11.25" hidden="1">
      <c r="A63" s="68" t="s">
        <v>80</v>
      </c>
      <c r="B63" s="69">
        <v>36511</v>
      </c>
      <c r="C63" s="70">
        <v>9942579</v>
      </c>
      <c r="D63" s="58">
        <v>425015</v>
      </c>
      <c r="E63" s="67" t="s">
        <v>73</v>
      </c>
      <c r="F63" s="67"/>
      <c r="G63" s="67">
        <v>0.2</v>
      </c>
      <c r="H63" s="67"/>
      <c r="I63" s="67"/>
      <c r="J63" s="67"/>
      <c r="K63" s="67"/>
      <c r="L63" s="67"/>
      <c r="M63" s="67">
        <v>0.5</v>
      </c>
      <c r="N63" s="67"/>
      <c r="O63" s="67"/>
      <c r="P63" s="67"/>
      <c r="Q63" s="67">
        <v>0.6</v>
      </c>
      <c r="R63" s="67">
        <v>4.3</v>
      </c>
      <c r="S63" s="67"/>
      <c r="T63" s="67"/>
      <c r="U63" s="67">
        <v>0.3</v>
      </c>
      <c r="V63" s="67"/>
      <c r="W63" s="67"/>
      <c r="X63" s="67">
        <v>2.8</v>
      </c>
      <c r="Y63" s="67"/>
      <c r="Z63" s="67"/>
      <c r="AA63" s="67">
        <v>3.6</v>
      </c>
      <c r="AB63" s="67"/>
      <c r="AC63" s="67">
        <v>0.7</v>
      </c>
      <c r="AD63" s="67"/>
      <c r="AE63" s="67"/>
      <c r="AF63" s="67"/>
      <c r="AG63" s="67">
        <v>0.3</v>
      </c>
      <c r="AH63" s="67"/>
      <c r="AI63" s="67"/>
      <c r="AJ63" s="67"/>
      <c r="AK63" s="67"/>
      <c r="AL63" s="67"/>
      <c r="AM63" s="67">
        <v>0.5</v>
      </c>
      <c r="AN63" s="67"/>
      <c r="AO63" s="67"/>
      <c r="AP63" s="67"/>
      <c r="AQ63" s="67">
        <f t="shared" si="1"/>
        <v>13.799999999999999</v>
      </c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74">
        <v>97.49</v>
      </c>
      <c r="BM63" s="67">
        <v>1099.8</v>
      </c>
      <c r="BN63" s="71">
        <f t="shared" si="2"/>
        <v>1002.31</v>
      </c>
    </row>
    <row r="64" spans="1:66" s="82" customFormat="1" ht="11.25" hidden="1">
      <c r="A64" s="75" t="s">
        <v>80</v>
      </c>
      <c r="B64" s="76">
        <v>36626</v>
      </c>
      <c r="C64" s="77">
        <v>7937</v>
      </c>
      <c r="D64" s="78">
        <v>425015</v>
      </c>
      <c r="E64" s="79" t="s">
        <v>73</v>
      </c>
      <c r="F64" s="79"/>
      <c r="G64" s="79">
        <v>0.2</v>
      </c>
      <c r="H64" s="79"/>
      <c r="I64" s="79"/>
      <c r="J64" s="79"/>
      <c r="K64" s="79"/>
      <c r="L64" s="79"/>
      <c r="M64" s="79"/>
      <c r="N64" s="79"/>
      <c r="O64" s="79"/>
      <c r="P64" s="79"/>
      <c r="Q64" s="79">
        <v>0.5</v>
      </c>
      <c r="R64" s="79">
        <v>3.9</v>
      </c>
      <c r="S64" s="79"/>
      <c r="T64" s="79"/>
      <c r="U64" s="79">
        <v>0.3</v>
      </c>
      <c r="V64" s="79"/>
      <c r="W64" s="79"/>
      <c r="X64" s="79">
        <v>1.4</v>
      </c>
      <c r="Y64" s="79"/>
      <c r="Z64" s="79"/>
      <c r="AA64" s="79">
        <v>2.7</v>
      </c>
      <c r="AB64" s="79"/>
      <c r="AC64" s="79"/>
      <c r="AD64" s="79"/>
      <c r="AE64" s="79"/>
      <c r="AF64" s="79"/>
      <c r="AG64" s="79">
        <v>0.2</v>
      </c>
      <c r="AH64" s="79"/>
      <c r="AI64" s="79"/>
      <c r="AJ64" s="79"/>
      <c r="AK64" s="79"/>
      <c r="AL64" s="79"/>
      <c r="AM64" s="79">
        <v>0.3</v>
      </c>
      <c r="AN64" s="79"/>
      <c r="AO64" s="79"/>
      <c r="AP64" s="79"/>
      <c r="AQ64" s="79">
        <f t="shared" si="1"/>
        <v>9.5</v>
      </c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80">
        <v>98.05</v>
      </c>
      <c r="BM64" s="79">
        <v>1099.8</v>
      </c>
      <c r="BN64" s="81">
        <f t="shared" si="2"/>
        <v>1001.75</v>
      </c>
    </row>
    <row r="65" spans="1:66" s="82" customFormat="1" ht="11.25">
      <c r="A65" s="75" t="s">
        <v>80</v>
      </c>
      <c r="B65" s="76">
        <v>36753</v>
      </c>
      <c r="C65" s="77">
        <v>200026569</v>
      </c>
      <c r="D65" s="78">
        <v>425015</v>
      </c>
      <c r="E65" s="79" t="s">
        <v>73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>
        <v>2.2</v>
      </c>
      <c r="S65" s="79"/>
      <c r="T65" s="79"/>
      <c r="U65" s="79"/>
      <c r="V65" s="79"/>
      <c r="W65" s="79"/>
      <c r="X65" s="79">
        <v>0.8</v>
      </c>
      <c r="Y65" s="79"/>
      <c r="Z65" s="79"/>
      <c r="AA65" s="79"/>
      <c r="AB65" s="79"/>
      <c r="AC65" s="79"/>
      <c r="AD65" s="79"/>
      <c r="AE65" s="79"/>
      <c r="AF65" s="79"/>
      <c r="AG65" s="79">
        <v>0.2</v>
      </c>
      <c r="AH65" s="79"/>
      <c r="AI65" s="79"/>
      <c r="AJ65" s="79"/>
      <c r="AK65" s="79"/>
      <c r="AL65" s="79"/>
      <c r="AM65" s="79">
        <v>0.2</v>
      </c>
      <c r="AN65" s="79"/>
      <c r="AO65" s="79"/>
      <c r="AP65" s="79"/>
      <c r="AQ65" s="79">
        <f t="shared" si="1"/>
        <v>3.4000000000000004</v>
      </c>
      <c r="AR65" s="79">
        <v>680</v>
      </c>
      <c r="AS65" s="79">
        <v>43</v>
      </c>
      <c r="AT65" s="79">
        <v>790</v>
      </c>
      <c r="AU65" s="79">
        <v>6.9</v>
      </c>
      <c r="AV65" s="79">
        <v>55</v>
      </c>
      <c r="AW65" s="79" t="s">
        <v>81</v>
      </c>
      <c r="AX65" s="79">
        <v>0.21</v>
      </c>
      <c r="AY65" s="79">
        <v>5.6</v>
      </c>
      <c r="AZ65" s="79" t="s">
        <v>75</v>
      </c>
      <c r="BA65" s="79">
        <v>3.6</v>
      </c>
      <c r="BB65" s="79" t="s">
        <v>74</v>
      </c>
      <c r="BC65" s="79" t="s">
        <v>77</v>
      </c>
      <c r="BD65" s="79" t="s">
        <v>78</v>
      </c>
      <c r="BE65" s="79">
        <v>21</v>
      </c>
      <c r="BF65" s="83">
        <v>2</v>
      </c>
      <c r="BG65" s="79" t="s">
        <v>79</v>
      </c>
      <c r="BH65" s="79">
        <v>190</v>
      </c>
      <c r="BI65" s="79">
        <v>68</v>
      </c>
      <c r="BJ65" s="79">
        <v>4.1</v>
      </c>
      <c r="BK65" s="79">
        <v>4</v>
      </c>
      <c r="BL65" s="80">
        <v>98.68</v>
      </c>
      <c r="BM65" s="79">
        <v>1099.8</v>
      </c>
      <c r="BN65" s="81">
        <f t="shared" si="2"/>
        <v>1001.1199999999999</v>
      </c>
    </row>
    <row r="66" spans="1:66" s="82" customFormat="1" ht="11.25">
      <c r="A66" s="75" t="s">
        <v>80</v>
      </c>
      <c r="B66" s="76">
        <v>36753</v>
      </c>
      <c r="C66" s="77">
        <v>200026570</v>
      </c>
      <c r="D66" s="78">
        <v>425015</v>
      </c>
      <c r="E66" s="79" t="s">
        <v>73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>
        <v>2.3</v>
      </c>
      <c r="S66" s="79"/>
      <c r="T66" s="79"/>
      <c r="U66" s="79"/>
      <c r="V66" s="79"/>
      <c r="W66" s="79"/>
      <c r="X66" s="79">
        <v>0.9</v>
      </c>
      <c r="Y66" s="79"/>
      <c r="Z66" s="79"/>
      <c r="AA66" s="79"/>
      <c r="AB66" s="79"/>
      <c r="AC66" s="79"/>
      <c r="AD66" s="79"/>
      <c r="AE66" s="79"/>
      <c r="AF66" s="79"/>
      <c r="AG66" s="79">
        <v>0.2</v>
      </c>
      <c r="AH66" s="79"/>
      <c r="AI66" s="79"/>
      <c r="AJ66" s="79"/>
      <c r="AK66" s="79"/>
      <c r="AL66" s="79"/>
      <c r="AM66" s="79">
        <v>0.2</v>
      </c>
      <c r="AN66" s="79"/>
      <c r="AO66" s="79"/>
      <c r="AP66" s="79"/>
      <c r="AQ66" s="79">
        <f t="shared" si="1"/>
        <v>3.6</v>
      </c>
      <c r="AR66" s="79">
        <v>700</v>
      </c>
      <c r="AS66" s="79">
        <v>43</v>
      </c>
      <c r="AT66" s="79">
        <v>790</v>
      </c>
      <c r="AU66" s="79">
        <v>7.3</v>
      </c>
      <c r="AV66" s="79">
        <v>55</v>
      </c>
      <c r="AW66" s="79" t="s">
        <v>81</v>
      </c>
      <c r="AX66" s="79">
        <v>0.21</v>
      </c>
      <c r="AY66" s="79">
        <v>5.4</v>
      </c>
      <c r="AZ66" s="79" t="s">
        <v>75</v>
      </c>
      <c r="BA66" s="79">
        <v>3.1</v>
      </c>
      <c r="BB66" s="79" t="s">
        <v>74</v>
      </c>
      <c r="BC66" s="79" t="s">
        <v>77</v>
      </c>
      <c r="BD66" s="79" t="s">
        <v>78</v>
      </c>
      <c r="BE66" s="79">
        <v>22</v>
      </c>
      <c r="BF66" s="83">
        <v>2</v>
      </c>
      <c r="BG66" s="79" t="s">
        <v>79</v>
      </c>
      <c r="BH66" s="79">
        <v>190</v>
      </c>
      <c r="BI66" s="79">
        <v>69</v>
      </c>
      <c r="BJ66" s="79">
        <v>4.1</v>
      </c>
      <c r="BK66" s="79">
        <v>4.1</v>
      </c>
      <c r="BL66" s="80">
        <v>98.68</v>
      </c>
      <c r="BM66" s="79">
        <v>1099.8</v>
      </c>
      <c r="BN66" s="81">
        <f t="shared" si="2"/>
        <v>1001.1199999999999</v>
      </c>
    </row>
    <row r="67" spans="1:66" s="82" customFormat="1" ht="11.25">
      <c r="A67" s="75" t="s">
        <v>80</v>
      </c>
      <c r="B67" s="76">
        <v>36847</v>
      </c>
      <c r="C67" s="77">
        <v>200036636</v>
      </c>
      <c r="D67" s="78">
        <v>425015</v>
      </c>
      <c r="E67" s="79" t="s">
        <v>73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>
        <v>4</v>
      </c>
      <c r="S67" s="79"/>
      <c r="T67" s="79"/>
      <c r="U67" s="79"/>
      <c r="V67" s="79"/>
      <c r="W67" s="79"/>
      <c r="X67" s="79">
        <v>1.4</v>
      </c>
      <c r="Y67" s="79"/>
      <c r="Z67" s="79"/>
      <c r="AA67" s="79">
        <v>2.4</v>
      </c>
      <c r="AB67" s="79"/>
      <c r="AC67" s="79">
        <v>0.6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>
        <v>0.2</v>
      </c>
      <c r="AN67" s="79"/>
      <c r="AO67" s="79"/>
      <c r="AP67" s="79"/>
      <c r="AQ67" s="79">
        <f t="shared" si="1"/>
        <v>8.6</v>
      </c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80">
        <v>98.73</v>
      </c>
      <c r="BM67" s="79">
        <v>1099.8</v>
      </c>
      <c r="BN67" s="81">
        <f t="shared" si="2"/>
        <v>1001.0699999999999</v>
      </c>
    </row>
    <row r="68" spans="1:66" s="63" customFormat="1" ht="11.25">
      <c r="A68" s="68"/>
      <c r="B68" s="69"/>
      <c r="C68" s="70"/>
      <c r="D68" s="64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71"/>
    </row>
    <row r="69" spans="1:66" s="63" customFormat="1" ht="11.25" hidden="1">
      <c r="A69" s="68" t="s">
        <v>82</v>
      </c>
      <c r="B69" s="69">
        <v>35493</v>
      </c>
      <c r="C69" s="70">
        <v>9704306</v>
      </c>
      <c r="D69" s="64"/>
      <c r="E69" s="67" t="s">
        <v>73</v>
      </c>
      <c r="F69" s="67" t="s">
        <v>174</v>
      </c>
      <c r="G69" s="67"/>
      <c r="H69" s="67">
        <v>1</v>
      </c>
      <c r="I69" s="67">
        <v>1.5</v>
      </c>
      <c r="J69" s="67"/>
      <c r="K69" s="67"/>
      <c r="L69" s="67">
        <v>310</v>
      </c>
      <c r="M69" s="67"/>
      <c r="N69" s="67"/>
      <c r="O69" s="67"/>
      <c r="P69" s="67"/>
      <c r="Q69" s="67"/>
      <c r="R69" s="67"/>
      <c r="S69" s="67"/>
      <c r="T69" s="67">
        <v>0.6</v>
      </c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>
        <v>0.2</v>
      </c>
      <c r="AG69" s="67"/>
      <c r="AH69" s="67"/>
      <c r="AI69" s="67"/>
      <c r="AJ69" s="67"/>
      <c r="AK69" s="67">
        <v>0.3</v>
      </c>
      <c r="AL69" s="67"/>
      <c r="AM69" s="67"/>
      <c r="AN69" s="67"/>
      <c r="AO69" s="67"/>
      <c r="AP69" s="67"/>
      <c r="AQ69" s="67">
        <f>SUM(F69:AP69)</f>
        <v>313.6</v>
      </c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 t="s">
        <v>74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71"/>
    </row>
    <row r="70" spans="1:66" s="63" customFormat="1" ht="11.25" hidden="1">
      <c r="A70" s="68" t="s">
        <v>82</v>
      </c>
      <c r="B70" s="69">
        <v>35550</v>
      </c>
      <c r="C70" s="70">
        <v>9708915</v>
      </c>
      <c r="D70" s="64"/>
      <c r="E70" s="67" t="s">
        <v>73</v>
      </c>
      <c r="F70" s="67"/>
      <c r="G70" s="67"/>
      <c r="H70" s="67"/>
      <c r="I70" s="67"/>
      <c r="J70" s="67"/>
      <c r="K70" s="67"/>
      <c r="L70" s="67">
        <v>160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>
        <v>160</v>
      </c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>
        <v>117.7</v>
      </c>
      <c r="BM70" s="84">
        <v>1117.78</v>
      </c>
      <c r="BN70" s="71">
        <f aca="true" t="shared" si="3" ref="BN70:BN81">BM70-BL70</f>
        <v>1000.0799999999999</v>
      </c>
    </row>
    <row r="71" spans="1:66" s="63" customFormat="1" ht="11.25" hidden="1">
      <c r="A71" s="68" t="s">
        <v>82</v>
      </c>
      <c r="B71" s="69">
        <v>35670</v>
      </c>
      <c r="C71" s="70">
        <v>9725389</v>
      </c>
      <c r="D71" s="64"/>
      <c r="E71" s="67" t="s">
        <v>73</v>
      </c>
      <c r="F71" s="67"/>
      <c r="G71" s="67"/>
      <c r="H71" s="67"/>
      <c r="I71" s="67"/>
      <c r="J71" s="67"/>
      <c r="K71" s="67"/>
      <c r="L71" s="67">
        <v>46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>
        <v>46</v>
      </c>
      <c r="AR71" s="67">
        <v>380</v>
      </c>
      <c r="AS71" s="67">
        <v>14</v>
      </c>
      <c r="AT71" s="67">
        <v>430</v>
      </c>
      <c r="AU71" s="67">
        <v>3.6</v>
      </c>
      <c r="AV71" s="67">
        <v>23</v>
      </c>
      <c r="AW71" s="67" t="s">
        <v>81</v>
      </c>
      <c r="AX71" s="67" t="s">
        <v>77</v>
      </c>
      <c r="AY71" s="67">
        <v>4.6</v>
      </c>
      <c r="AZ71" s="67" t="s">
        <v>75</v>
      </c>
      <c r="BA71" s="67"/>
      <c r="BB71" s="67" t="s">
        <v>74</v>
      </c>
      <c r="BC71" s="67"/>
      <c r="BD71" s="67" t="s">
        <v>78</v>
      </c>
      <c r="BE71" s="67">
        <v>5.8</v>
      </c>
      <c r="BF71" s="67">
        <v>0.29</v>
      </c>
      <c r="BG71" s="67">
        <v>0.021</v>
      </c>
      <c r="BH71" s="67">
        <v>100000</v>
      </c>
      <c r="BI71" s="67">
        <v>34000</v>
      </c>
      <c r="BJ71" s="67">
        <v>2400</v>
      </c>
      <c r="BK71" s="67">
        <v>5400</v>
      </c>
      <c r="BL71" s="67">
        <v>116.8</v>
      </c>
      <c r="BM71" s="84">
        <v>1117.78</v>
      </c>
      <c r="BN71" s="71">
        <f t="shared" si="3"/>
        <v>1000.98</v>
      </c>
    </row>
    <row r="72" spans="1:66" s="63" customFormat="1" ht="11.25" hidden="1">
      <c r="A72" s="68" t="s">
        <v>82</v>
      </c>
      <c r="B72" s="69">
        <v>35752</v>
      </c>
      <c r="C72" s="70">
        <v>9732913</v>
      </c>
      <c r="D72" s="64"/>
      <c r="E72" s="67" t="s">
        <v>73</v>
      </c>
      <c r="F72" s="67"/>
      <c r="G72" s="67"/>
      <c r="H72" s="67"/>
      <c r="I72" s="67"/>
      <c r="J72" s="67"/>
      <c r="K72" s="67"/>
      <c r="L72" s="67">
        <v>14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>
        <v>0.9</v>
      </c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>
        <v>14.9</v>
      </c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>
        <v>116.58</v>
      </c>
      <c r="BM72" s="84">
        <v>1117.78</v>
      </c>
      <c r="BN72" s="71">
        <f t="shared" si="3"/>
        <v>1001.1999999999999</v>
      </c>
    </row>
    <row r="73" spans="1:66" s="63" customFormat="1" ht="11.25" hidden="1">
      <c r="A73" s="68" t="s">
        <v>82</v>
      </c>
      <c r="B73" s="69">
        <v>35949</v>
      </c>
      <c r="C73" s="70">
        <v>9812949</v>
      </c>
      <c r="D73" s="64"/>
      <c r="E73" s="67" t="s">
        <v>73</v>
      </c>
      <c r="F73" s="67"/>
      <c r="G73" s="67"/>
      <c r="H73" s="67"/>
      <c r="I73" s="67"/>
      <c r="J73" s="67"/>
      <c r="K73" s="67"/>
      <c r="L73" s="67">
        <v>3.8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>
        <v>20</v>
      </c>
      <c r="AI73" s="67"/>
      <c r="AJ73" s="67"/>
      <c r="AK73" s="67"/>
      <c r="AL73" s="67"/>
      <c r="AM73" s="67"/>
      <c r="AN73" s="67"/>
      <c r="AO73" s="67"/>
      <c r="AP73" s="67"/>
      <c r="AQ73" s="67">
        <v>23.8</v>
      </c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>
        <v>116.5</v>
      </c>
      <c r="BM73" s="84">
        <v>1120.13</v>
      </c>
      <c r="BN73" s="71">
        <f t="shared" si="3"/>
        <v>1003.6300000000001</v>
      </c>
    </row>
    <row r="74" spans="1:66" s="63" customFormat="1" ht="11.25" hidden="1">
      <c r="A74" s="68" t="s">
        <v>82</v>
      </c>
      <c r="B74" s="69">
        <v>36032</v>
      </c>
      <c r="C74" s="70">
        <v>9825884</v>
      </c>
      <c r="D74" s="64"/>
      <c r="E74" s="67" t="s">
        <v>73</v>
      </c>
      <c r="F74" s="67"/>
      <c r="G74" s="67"/>
      <c r="H74" s="67"/>
      <c r="I74" s="67"/>
      <c r="J74" s="67"/>
      <c r="K74" s="67"/>
      <c r="L74" s="67">
        <v>3.5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>
        <v>3.5</v>
      </c>
      <c r="AR74" s="67">
        <v>380</v>
      </c>
      <c r="AS74" s="67">
        <v>13</v>
      </c>
      <c r="AT74" s="67">
        <v>420</v>
      </c>
      <c r="AU74" s="67">
        <v>2.3</v>
      </c>
      <c r="AV74" s="67">
        <v>20</v>
      </c>
      <c r="AW74" s="67" t="s">
        <v>81</v>
      </c>
      <c r="AX74" s="67" t="s">
        <v>77</v>
      </c>
      <c r="AY74" s="67">
        <v>4.6</v>
      </c>
      <c r="AZ74" s="67" t="s">
        <v>75</v>
      </c>
      <c r="BA74" s="67">
        <v>0.9</v>
      </c>
      <c r="BB74" s="67" t="s">
        <v>74</v>
      </c>
      <c r="BC74" s="67" t="s">
        <v>77</v>
      </c>
      <c r="BD74" s="67" t="s">
        <v>78</v>
      </c>
      <c r="BE74" s="67">
        <v>4.9</v>
      </c>
      <c r="BF74" s="67">
        <v>0.26</v>
      </c>
      <c r="BG74" s="67">
        <v>0.024</v>
      </c>
      <c r="BH74" s="67">
        <v>97</v>
      </c>
      <c r="BI74" s="67">
        <v>39</v>
      </c>
      <c r="BJ74" s="67">
        <v>2.6</v>
      </c>
      <c r="BK74" s="67">
        <v>3.6</v>
      </c>
      <c r="BL74" s="67">
        <v>116.28</v>
      </c>
      <c r="BM74" s="84">
        <v>1120.13</v>
      </c>
      <c r="BN74" s="71">
        <f t="shared" si="3"/>
        <v>1003.8500000000001</v>
      </c>
    </row>
    <row r="75" spans="1:66" s="63" customFormat="1" ht="11.25" hidden="1">
      <c r="A75" s="68" t="s">
        <v>82</v>
      </c>
      <c r="B75" s="69">
        <v>36158</v>
      </c>
      <c r="C75" s="70"/>
      <c r="D75" s="64"/>
      <c r="E75" s="67" t="s">
        <v>73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 t="s">
        <v>83</v>
      </c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>
        <v>116.55</v>
      </c>
      <c r="BM75" s="84">
        <v>1120.13</v>
      </c>
      <c r="BN75" s="71">
        <f t="shared" si="3"/>
        <v>1003.5800000000002</v>
      </c>
    </row>
    <row r="76" spans="1:66" s="63" customFormat="1" ht="11.25" hidden="1">
      <c r="A76" s="68" t="s">
        <v>82</v>
      </c>
      <c r="B76" s="69">
        <v>36258</v>
      </c>
      <c r="C76" s="70">
        <v>9907394</v>
      </c>
      <c r="D76" s="64"/>
      <c r="E76" s="67" t="s">
        <v>73</v>
      </c>
      <c r="F76" s="67"/>
      <c r="G76" s="67"/>
      <c r="H76" s="67"/>
      <c r="I76" s="67"/>
      <c r="J76" s="67"/>
      <c r="K76" s="67"/>
      <c r="L76" s="67">
        <v>0.6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>
        <v>3.5</v>
      </c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>
        <v>116.86</v>
      </c>
      <c r="BM76" s="84">
        <v>1120.13</v>
      </c>
      <c r="BN76" s="71">
        <f t="shared" si="3"/>
        <v>1003.2700000000001</v>
      </c>
    </row>
    <row r="77" spans="1:66" s="63" customFormat="1" ht="12.75" customHeight="1" hidden="1">
      <c r="A77" s="68" t="s">
        <v>82</v>
      </c>
      <c r="B77" s="69">
        <v>36405</v>
      </c>
      <c r="C77" s="70">
        <v>9931238</v>
      </c>
      <c r="D77" s="58">
        <v>406647</v>
      </c>
      <c r="E77" s="67" t="s">
        <v>73</v>
      </c>
      <c r="F77" s="67"/>
      <c r="G77" s="67"/>
      <c r="H77" s="67"/>
      <c r="I77" s="67"/>
      <c r="J77" s="67"/>
      <c r="K77" s="67"/>
      <c r="L77" s="67">
        <v>1.5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>
        <f>SUM(F77:AP77)</f>
        <v>1.5</v>
      </c>
      <c r="AR77" s="67">
        <v>390</v>
      </c>
      <c r="AS77" s="67">
        <v>5.7</v>
      </c>
      <c r="AT77" s="67">
        <v>420</v>
      </c>
      <c r="AU77" s="67">
        <v>2.3</v>
      </c>
      <c r="AV77" s="67">
        <v>23</v>
      </c>
      <c r="AW77" s="67" t="s">
        <v>81</v>
      </c>
      <c r="AX77" s="67" t="s">
        <v>77</v>
      </c>
      <c r="AY77" s="67">
        <v>3.5</v>
      </c>
      <c r="AZ77" s="67" t="s">
        <v>87</v>
      </c>
      <c r="BA77" s="67" t="s">
        <v>88</v>
      </c>
      <c r="BB77" s="67" t="s">
        <v>86</v>
      </c>
      <c r="BC77" s="67" t="s">
        <v>77</v>
      </c>
      <c r="BD77" s="67" t="s">
        <v>78</v>
      </c>
      <c r="BE77" s="67">
        <v>3.2</v>
      </c>
      <c r="BF77" s="67">
        <v>0.24</v>
      </c>
      <c r="BG77" s="67" t="s">
        <v>79</v>
      </c>
      <c r="BH77" s="67">
        <v>96</v>
      </c>
      <c r="BI77" s="67">
        <v>41</v>
      </c>
      <c r="BJ77" s="67">
        <v>2.9</v>
      </c>
      <c r="BK77" s="67">
        <v>3.6</v>
      </c>
      <c r="BL77" s="67">
        <v>116.92</v>
      </c>
      <c r="BM77" s="84">
        <v>1120.13</v>
      </c>
      <c r="BN77" s="71">
        <f t="shared" si="3"/>
        <v>1003.2100000000002</v>
      </c>
    </row>
    <row r="78" spans="1:66" s="63" customFormat="1" ht="12.75" customHeight="1" hidden="1">
      <c r="A78" s="68" t="s">
        <v>82</v>
      </c>
      <c r="B78" s="69">
        <v>36497</v>
      </c>
      <c r="C78" s="70">
        <v>9942574</v>
      </c>
      <c r="D78" s="58">
        <v>406647</v>
      </c>
      <c r="E78" s="67" t="s">
        <v>73</v>
      </c>
      <c r="F78" s="67"/>
      <c r="G78" s="67"/>
      <c r="H78" s="67"/>
      <c r="I78" s="67"/>
      <c r="J78" s="67"/>
      <c r="K78" s="67"/>
      <c r="L78" s="67">
        <v>1.1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>
        <f>SUM(F78:AP78)</f>
        <v>1.1</v>
      </c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>
        <v>117.46</v>
      </c>
      <c r="BM78" s="84">
        <v>1120.13</v>
      </c>
      <c r="BN78" s="71">
        <f t="shared" si="3"/>
        <v>1002.6700000000001</v>
      </c>
    </row>
    <row r="79" spans="1:66" s="82" customFormat="1" ht="12.75" customHeight="1">
      <c r="A79" s="75" t="s">
        <v>82</v>
      </c>
      <c r="B79" s="76">
        <v>36627</v>
      </c>
      <c r="C79" s="77">
        <v>7939</v>
      </c>
      <c r="D79" s="78">
        <v>406647</v>
      </c>
      <c r="E79" s="79" t="s">
        <v>73</v>
      </c>
      <c r="F79" s="79"/>
      <c r="G79" s="79"/>
      <c r="H79" s="79"/>
      <c r="I79" s="79"/>
      <c r="J79" s="79"/>
      <c r="K79" s="79"/>
      <c r="L79" s="79">
        <v>0.5</v>
      </c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>
        <f>SUM(F79:AP79)</f>
        <v>0.5</v>
      </c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>
        <v>117.81</v>
      </c>
      <c r="BM79" s="85">
        <v>1120.13</v>
      </c>
      <c r="BN79" s="81">
        <f t="shared" si="3"/>
        <v>1002.3200000000002</v>
      </c>
    </row>
    <row r="80" spans="1:66" s="82" customFormat="1" ht="12.75" customHeight="1">
      <c r="A80" s="75" t="s">
        <v>82</v>
      </c>
      <c r="B80" s="76">
        <v>36753</v>
      </c>
      <c r="C80" s="77">
        <v>200026566</v>
      </c>
      <c r="D80" s="78">
        <v>406647</v>
      </c>
      <c r="E80" s="79" t="s">
        <v>73</v>
      </c>
      <c r="F80" s="79"/>
      <c r="G80" s="79"/>
      <c r="H80" s="79"/>
      <c r="I80" s="79"/>
      <c r="J80" s="79"/>
      <c r="K80" s="79"/>
      <c r="L80" s="79">
        <v>0.3</v>
      </c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>
        <v>0.3</v>
      </c>
      <c r="AR80" s="79">
        <v>400</v>
      </c>
      <c r="AS80" s="79">
        <v>13</v>
      </c>
      <c r="AT80" s="79">
        <v>430</v>
      </c>
      <c r="AU80" s="79">
        <v>3.2</v>
      </c>
      <c r="AV80" s="79">
        <v>28</v>
      </c>
      <c r="AW80" s="79" t="s">
        <v>81</v>
      </c>
      <c r="AX80" s="79" t="s">
        <v>175</v>
      </c>
      <c r="AY80" s="79">
        <v>6.4</v>
      </c>
      <c r="AZ80" s="79" t="s">
        <v>75</v>
      </c>
      <c r="BA80" s="79" t="s">
        <v>76</v>
      </c>
      <c r="BB80" s="79" t="s">
        <v>74</v>
      </c>
      <c r="BC80" s="79" t="s">
        <v>77</v>
      </c>
      <c r="BD80" s="79" t="s">
        <v>78</v>
      </c>
      <c r="BE80" s="79">
        <v>5.4</v>
      </c>
      <c r="BF80" s="79">
        <v>0.3</v>
      </c>
      <c r="BG80" s="79" t="s">
        <v>79</v>
      </c>
      <c r="BH80" s="79">
        <v>100</v>
      </c>
      <c r="BI80" s="79">
        <v>43</v>
      </c>
      <c r="BJ80" s="79">
        <v>3</v>
      </c>
      <c r="BK80" s="79">
        <v>3.5</v>
      </c>
      <c r="BL80" s="79">
        <v>118.4</v>
      </c>
      <c r="BM80" s="85">
        <v>1120.13</v>
      </c>
      <c r="BN80" s="81">
        <f t="shared" si="3"/>
        <v>1001.7300000000001</v>
      </c>
    </row>
    <row r="81" spans="1:66" s="82" customFormat="1" ht="12.75" customHeight="1">
      <c r="A81" s="75" t="s">
        <v>82</v>
      </c>
      <c r="B81" s="76">
        <v>36847</v>
      </c>
      <c r="C81" s="77">
        <v>200036634</v>
      </c>
      <c r="D81" s="78">
        <v>406647</v>
      </c>
      <c r="E81" s="79" t="s">
        <v>73</v>
      </c>
      <c r="F81" s="79"/>
      <c r="G81" s="79"/>
      <c r="H81" s="79"/>
      <c r="I81" s="79"/>
      <c r="J81" s="79"/>
      <c r="K81" s="79"/>
      <c r="L81" s="79">
        <v>0.5</v>
      </c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>
        <v>0.5</v>
      </c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>
        <v>118.71</v>
      </c>
      <c r="BM81" s="85">
        <v>1120.13</v>
      </c>
      <c r="BN81" s="81">
        <f t="shared" si="3"/>
        <v>1001.4200000000001</v>
      </c>
    </row>
    <row r="82" spans="1:66" s="63" customFormat="1" ht="11.25">
      <c r="A82" s="68"/>
      <c r="B82" s="69"/>
      <c r="C82" s="70"/>
      <c r="D82" s="64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84"/>
      <c r="BN82" s="71"/>
    </row>
    <row r="83" spans="1:66" s="63" customFormat="1" ht="11.25" hidden="1">
      <c r="A83" s="68" t="s">
        <v>131</v>
      </c>
      <c r="B83" s="69">
        <v>36405</v>
      </c>
      <c r="C83" s="70" t="s">
        <v>132</v>
      </c>
      <c r="D83" s="64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>
        <v>116.2</v>
      </c>
      <c r="BM83" s="84">
        <v>1119.54</v>
      </c>
      <c r="BN83" s="71">
        <f>BM83-BL83</f>
        <v>1003.3399999999999</v>
      </c>
    </row>
    <row r="84" spans="1:66" s="63" customFormat="1" ht="11.25" hidden="1">
      <c r="A84" s="68" t="s">
        <v>131</v>
      </c>
      <c r="B84" s="69">
        <v>36511</v>
      </c>
      <c r="C84" s="70">
        <v>9942575</v>
      </c>
      <c r="D84" s="64"/>
      <c r="E84" s="67" t="s">
        <v>73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>
        <v>1.3</v>
      </c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>
        <v>0.3</v>
      </c>
      <c r="AH84" s="67"/>
      <c r="AI84" s="67"/>
      <c r="AJ84" s="67"/>
      <c r="AK84" s="67"/>
      <c r="AL84" s="67"/>
      <c r="AM84" s="67"/>
      <c r="AN84" s="67"/>
      <c r="AO84" s="67"/>
      <c r="AP84" s="67"/>
      <c r="AQ84" s="67">
        <f>SUM(F84:AP84)</f>
        <v>1.6</v>
      </c>
      <c r="AR84" s="67">
        <v>450</v>
      </c>
      <c r="AS84" s="67">
        <v>8.4</v>
      </c>
      <c r="AT84" s="67">
        <v>580</v>
      </c>
      <c r="AU84" s="67">
        <v>6.7</v>
      </c>
      <c r="AV84" s="67">
        <v>54</v>
      </c>
      <c r="AW84" s="67">
        <v>1.2</v>
      </c>
      <c r="AX84" s="67" t="s">
        <v>77</v>
      </c>
      <c r="AY84" s="67" t="s">
        <v>86</v>
      </c>
      <c r="AZ84" s="67" t="s">
        <v>87</v>
      </c>
      <c r="BA84" s="67">
        <v>2</v>
      </c>
      <c r="BB84" s="67" t="s">
        <v>86</v>
      </c>
      <c r="BC84" s="67" t="s">
        <v>77</v>
      </c>
      <c r="BD84" s="67" t="s">
        <v>78</v>
      </c>
      <c r="BE84" s="67">
        <v>0.66</v>
      </c>
      <c r="BF84" s="67">
        <v>0.79</v>
      </c>
      <c r="BG84" s="67" t="s">
        <v>79</v>
      </c>
      <c r="BH84" s="67">
        <v>130</v>
      </c>
      <c r="BI84" s="67">
        <v>54</v>
      </c>
      <c r="BJ84" s="67">
        <v>3.9</v>
      </c>
      <c r="BK84" s="67">
        <v>6.9</v>
      </c>
      <c r="BL84" s="67">
        <v>114.91</v>
      </c>
      <c r="BM84" s="84">
        <v>1119.54</v>
      </c>
      <c r="BN84" s="71">
        <f>BM84-BL84</f>
        <v>1004.63</v>
      </c>
    </row>
    <row r="85" spans="1:66" s="82" customFormat="1" ht="11.25">
      <c r="A85" s="75" t="s">
        <v>131</v>
      </c>
      <c r="B85" s="76">
        <v>36753</v>
      </c>
      <c r="C85" s="77" t="s">
        <v>132</v>
      </c>
      <c r="D85" s="86"/>
      <c r="E85" s="79" t="s">
        <v>73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>
        <v>117.65</v>
      </c>
      <c r="BM85" s="85">
        <v>1119.54</v>
      </c>
      <c r="BN85" s="81">
        <f>BM85-BL85</f>
        <v>1001.89</v>
      </c>
    </row>
    <row r="86" spans="1:66" s="82" customFormat="1" ht="11.25">
      <c r="A86" s="75" t="s">
        <v>131</v>
      </c>
      <c r="B86" s="76">
        <v>36847</v>
      </c>
      <c r="C86" s="77">
        <v>200036635</v>
      </c>
      <c r="D86" s="86"/>
      <c r="E86" s="79" t="s">
        <v>73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>
        <v>1.9</v>
      </c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>
        <v>510</v>
      </c>
      <c r="AS86" s="79">
        <v>33</v>
      </c>
      <c r="AT86" s="79">
        <v>600</v>
      </c>
      <c r="AU86" s="79">
        <v>6.5</v>
      </c>
      <c r="AV86" s="79">
        <v>50</v>
      </c>
      <c r="AW86" s="79">
        <v>1.6</v>
      </c>
      <c r="AX86" s="79" t="s">
        <v>77</v>
      </c>
      <c r="AY86" s="79" t="s">
        <v>74</v>
      </c>
      <c r="AZ86" s="79" t="s">
        <v>75</v>
      </c>
      <c r="BA86" s="79">
        <v>0.98</v>
      </c>
      <c r="BB86" s="79" t="s">
        <v>74</v>
      </c>
      <c r="BC86" s="79" t="s">
        <v>77</v>
      </c>
      <c r="BD86" s="79" t="s">
        <v>78</v>
      </c>
      <c r="BE86" s="79">
        <v>0.55</v>
      </c>
      <c r="BF86" s="79">
        <v>0.37</v>
      </c>
      <c r="BG86" s="79" t="s">
        <v>176</v>
      </c>
      <c r="BH86" s="79">
        <v>140</v>
      </c>
      <c r="BI86" s="79">
        <v>55</v>
      </c>
      <c r="BJ86" s="79">
        <v>3.6</v>
      </c>
      <c r="BK86" s="79">
        <v>3.5</v>
      </c>
      <c r="BL86" s="79">
        <v>117.98</v>
      </c>
      <c r="BM86" s="85">
        <v>1119.54</v>
      </c>
      <c r="BN86" s="81">
        <f>BM86-BL86</f>
        <v>1001.56</v>
      </c>
    </row>
    <row r="87" spans="1:66" s="63" customFormat="1" ht="11.25">
      <c r="A87" s="68"/>
      <c r="B87" s="69"/>
      <c r="C87" s="70"/>
      <c r="D87" s="64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84"/>
      <c r="BN87" s="71"/>
    </row>
    <row r="88" spans="1:66" s="63" customFormat="1" ht="11.25" hidden="1">
      <c r="A88" s="68" t="s">
        <v>84</v>
      </c>
      <c r="B88" s="69">
        <v>36033</v>
      </c>
      <c r="C88" s="70"/>
      <c r="D88" s="64"/>
      <c r="E88" s="67" t="s">
        <v>73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 t="s">
        <v>83</v>
      </c>
      <c r="AR88" s="67">
        <v>300</v>
      </c>
      <c r="AS88" s="67">
        <v>920</v>
      </c>
      <c r="AT88" s="67">
        <v>370</v>
      </c>
      <c r="AU88" s="67">
        <v>4.4</v>
      </c>
      <c r="AV88" s="67">
        <v>31</v>
      </c>
      <c r="AW88" s="67" t="s">
        <v>81</v>
      </c>
      <c r="AX88" s="67">
        <v>0.13</v>
      </c>
      <c r="AY88" s="67" t="s">
        <v>74</v>
      </c>
      <c r="AZ88" s="67" t="s">
        <v>75</v>
      </c>
      <c r="BA88" s="67">
        <v>0.56</v>
      </c>
      <c r="BB88" s="67" t="s">
        <v>74</v>
      </c>
      <c r="BC88" s="67" t="s">
        <v>77</v>
      </c>
      <c r="BD88" s="67" t="s">
        <v>78</v>
      </c>
      <c r="BE88" s="67" t="s">
        <v>77</v>
      </c>
      <c r="BF88" s="67">
        <v>0.23</v>
      </c>
      <c r="BG88" s="67" t="s">
        <v>79</v>
      </c>
      <c r="BH88" s="67">
        <v>88</v>
      </c>
      <c r="BI88" s="67">
        <v>29</v>
      </c>
      <c r="BJ88" s="67">
        <v>3.2</v>
      </c>
      <c r="BK88" s="67">
        <v>3.4</v>
      </c>
      <c r="BL88" s="67">
        <v>67.53</v>
      </c>
      <c r="BM88" s="84">
        <v>1070.61</v>
      </c>
      <c r="BN88" s="71">
        <f aca="true" t="shared" si="4" ref="BN88:BN95">BM88-BL88</f>
        <v>1003.0799999999999</v>
      </c>
    </row>
    <row r="89" spans="1:66" s="63" customFormat="1" ht="11.25" hidden="1">
      <c r="A89" s="68" t="s">
        <v>84</v>
      </c>
      <c r="B89" s="69">
        <v>36158</v>
      </c>
      <c r="C89" s="70"/>
      <c r="D89" s="64"/>
      <c r="E89" s="67" t="s">
        <v>73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>
        <v>68.43</v>
      </c>
      <c r="BM89" s="84">
        <v>1070.61</v>
      </c>
      <c r="BN89" s="71">
        <f t="shared" si="4"/>
        <v>1002.1799999999998</v>
      </c>
    </row>
    <row r="90" spans="1:66" s="63" customFormat="1" ht="11.25" hidden="1">
      <c r="A90" s="68" t="s">
        <v>84</v>
      </c>
      <c r="B90" s="69">
        <v>36258</v>
      </c>
      <c r="C90" s="70">
        <v>9907397</v>
      </c>
      <c r="D90" s="64"/>
      <c r="E90" s="67" t="s">
        <v>73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 t="s">
        <v>83</v>
      </c>
      <c r="AR90" s="67">
        <v>280</v>
      </c>
      <c r="AS90" s="67">
        <v>60</v>
      </c>
      <c r="AT90" s="67">
        <v>380</v>
      </c>
      <c r="AU90" s="67">
        <v>3.2</v>
      </c>
      <c r="AV90" s="67">
        <v>29</v>
      </c>
      <c r="AW90" s="67" t="s">
        <v>81</v>
      </c>
      <c r="AX90" s="67">
        <v>0.03</v>
      </c>
      <c r="AY90" s="67" t="s">
        <v>74</v>
      </c>
      <c r="AZ90" s="67" t="s">
        <v>75</v>
      </c>
      <c r="BA90" s="67" t="s">
        <v>76</v>
      </c>
      <c r="BB90" s="67" t="s">
        <v>74</v>
      </c>
      <c r="BC90" s="67" t="s">
        <v>77</v>
      </c>
      <c r="BD90" s="67" t="s">
        <v>78</v>
      </c>
      <c r="BE90" s="67" t="s">
        <v>77</v>
      </c>
      <c r="BF90" s="67">
        <v>0.3</v>
      </c>
      <c r="BG90" s="67" t="s">
        <v>79</v>
      </c>
      <c r="BH90" s="67">
        <v>90</v>
      </c>
      <c r="BI90" s="67">
        <v>30</v>
      </c>
      <c r="BJ90" s="67">
        <v>3.5</v>
      </c>
      <c r="BK90" s="67">
        <v>2.3</v>
      </c>
      <c r="BL90" s="67">
        <v>68.2</v>
      </c>
      <c r="BM90" s="84">
        <v>1070.61</v>
      </c>
      <c r="BN90" s="71">
        <f t="shared" si="4"/>
        <v>1002.4099999999999</v>
      </c>
    </row>
    <row r="91" spans="1:66" s="63" customFormat="1" ht="11.25" hidden="1">
      <c r="A91" s="68" t="s">
        <v>84</v>
      </c>
      <c r="B91" s="69">
        <v>36427</v>
      </c>
      <c r="C91" s="70">
        <v>9934267</v>
      </c>
      <c r="D91" s="64"/>
      <c r="E91" s="67" t="s">
        <v>73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 t="s">
        <v>83</v>
      </c>
      <c r="AR91" s="67">
        <v>360</v>
      </c>
      <c r="AS91" s="67">
        <v>45</v>
      </c>
      <c r="AT91" s="67">
        <v>390</v>
      </c>
      <c r="AU91" s="67">
        <v>2.9</v>
      </c>
      <c r="AV91" s="67">
        <v>28</v>
      </c>
      <c r="AW91" s="67" t="s">
        <v>81</v>
      </c>
      <c r="AX91" s="67" t="s">
        <v>77</v>
      </c>
      <c r="AY91" s="67" t="s">
        <v>86</v>
      </c>
      <c r="AZ91" s="67">
        <v>0.1</v>
      </c>
      <c r="BA91" s="67">
        <v>0.57</v>
      </c>
      <c r="BB91" s="67" t="s">
        <v>86</v>
      </c>
      <c r="BC91" s="67" t="s">
        <v>77</v>
      </c>
      <c r="BD91" s="67" t="s">
        <v>78</v>
      </c>
      <c r="BE91" s="67" t="s">
        <v>77</v>
      </c>
      <c r="BF91" s="67">
        <v>0.29</v>
      </c>
      <c r="BG91" s="67">
        <v>0.032</v>
      </c>
      <c r="BH91" s="67">
        <v>87</v>
      </c>
      <c r="BI91" s="67">
        <v>34</v>
      </c>
      <c r="BJ91" s="67">
        <v>3.3</v>
      </c>
      <c r="BK91" s="67">
        <v>2.7</v>
      </c>
      <c r="BL91" s="67">
        <v>68.26</v>
      </c>
      <c r="BM91" s="84">
        <v>1070.61</v>
      </c>
      <c r="BN91" s="71">
        <f t="shared" si="4"/>
        <v>1002.3499999999999</v>
      </c>
    </row>
    <row r="92" spans="1:66" s="63" customFormat="1" ht="11.25" hidden="1">
      <c r="A92" s="68" t="s">
        <v>84</v>
      </c>
      <c r="B92" s="69">
        <v>36511</v>
      </c>
      <c r="C92" s="70">
        <v>9942578</v>
      </c>
      <c r="D92" s="64"/>
      <c r="E92" s="67" t="s">
        <v>73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 t="s">
        <v>83</v>
      </c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>
        <v>68.35</v>
      </c>
      <c r="BM92" s="84">
        <v>1070.61</v>
      </c>
      <c r="BN92" s="71">
        <f t="shared" si="4"/>
        <v>1002.2599999999999</v>
      </c>
    </row>
    <row r="93" spans="1:66" s="82" customFormat="1" ht="11.25">
      <c r="A93" s="75" t="s">
        <v>84</v>
      </c>
      <c r="B93" s="76">
        <v>36626</v>
      </c>
      <c r="C93" s="77">
        <v>7936</v>
      </c>
      <c r="D93" s="86"/>
      <c r="E93" s="79" t="s">
        <v>73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 t="s">
        <v>83</v>
      </c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>
        <v>68.82</v>
      </c>
      <c r="BM93" s="85">
        <v>1070.61</v>
      </c>
      <c r="BN93" s="81">
        <f t="shared" si="4"/>
        <v>1001.79</v>
      </c>
    </row>
    <row r="94" spans="1:66" s="82" customFormat="1" ht="11.25">
      <c r="A94" s="75" t="s">
        <v>84</v>
      </c>
      <c r="B94" s="76">
        <v>36753</v>
      </c>
      <c r="C94" s="77">
        <v>200026568</v>
      </c>
      <c r="D94" s="86"/>
      <c r="E94" s="79" t="s">
        <v>73</v>
      </c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 t="s">
        <v>83</v>
      </c>
      <c r="AR94" s="79">
        <v>370</v>
      </c>
      <c r="AS94" s="79">
        <v>19</v>
      </c>
      <c r="AT94" s="79">
        <v>390</v>
      </c>
      <c r="AU94" s="79">
        <v>3</v>
      </c>
      <c r="AV94" s="79">
        <v>28</v>
      </c>
      <c r="AW94" s="79" t="s">
        <v>81</v>
      </c>
      <c r="AX94" s="79" t="s">
        <v>77</v>
      </c>
      <c r="AY94" s="79" t="s">
        <v>74</v>
      </c>
      <c r="AZ94" s="79" t="s">
        <v>75</v>
      </c>
      <c r="BA94" s="79">
        <v>2.1</v>
      </c>
      <c r="BB94" s="79" t="s">
        <v>74</v>
      </c>
      <c r="BC94" s="79" t="s">
        <v>77</v>
      </c>
      <c r="BD94" s="79" t="s">
        <v>78</v>
      </c>
      <c r="BE94" s="79">
        <v>0.068</v>
      </c>
      <c r="BF94" s="79">
        <v>0.055</v>
      </c>
      <c r="BG94" s="79" t="s">
        <v>79</v>
      </c>
      <c r="BH94" s="79">
        <v>94</v>
      </c>
      <c r="BI94" s="79">
        <v>33</v>
      </c>
      <c r="BJ94" s="79">
        <v>2.8</v>
      </c>
      <c r="BK94" s="79">
        <v>2.6</v>
      </c>
      <c r="BL94" s="79">
        <v>69</v>
      </c>
      <c r="BM94" s="85">
        <v>1070.61</v>
      </c>
      <c r="BN94" s="81">
        <f t="shared" si="4"/>
        <v>1001.6099999999999</v>
      </c>
    </row>
    <row r="95" spans="1:66" s="82" customFormat="1" ht="11.25">
      <c r="A95" s="75" t="s">
        <v>84</v>
      </c>
      <c r="B95" s="76">
        <v>36847</v>
      </c>
      <c r="C95" s="77">
        <v>200036638</v>
      </c>
      <c r="D95" s="86"/>
      <c r="E95" s="79" t="s">
        <v>73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 t="s">
        <v>83</v>
      </c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>
        <v>69</v>
      </c>
      <c r="BM95" s="85">
        <v>1070.61</v>
      </c>
      <c r="BN95" s="81">
        <f t="shared" si="4"/>
        <v>1001.6099999999999</v>
      </c>
    </row>
    <row r="96" spans="1:66" s="63" customFormat="1" ht="11.25">
      <c r="A96" s="68"/>
      <c r="B96" s="69"/>
      <c r="C96" s="72"/>
      <c r="D96" s="73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71"/>
    </row>
    <row r="97" spans="1:66" s="63" customFormat="1" ht="11.25" hidden="1">
      <c r="A97" s="55" t="s">
        <v>85</v>
      </c>
      <c r="B97" s="56">
        <v>34121</v>
      </c>
      <c r="C97" s="57"/>
      <c r="D97" s="58">
        <v>245688</v>
      </c>
      <c r="E97" s="64"/>
      <c r="F97" s="60"/>
      <c r="G97" s="59"/>
      <c r="H97" s="59"/>
      <c r="I97" s="59"/>
      <c r="J97" s="60"/>
      <c r="K97" s="60"/>
      <c r="L97" s="59"/>
      <c r="M97" s="60"/>
      <c r="N97" s="60"/>
      <c r="O97" s="60"/>
      <c r="P97" s="60"/>
      <c r="Q97" s="59">
        <v>5.6</v>
      </c>
      <c r="R97" s="59"/>
      <c r="S97" s="60"/>
      <c r="T97" s="60"/>
      <c r="U97" s="59">
        <v>0.6</v>
      </c>
      <c r="V97" s="60"/>
      <c r="W97" s="60"/>
      <c r="X97" s="60"/>
      <c r="Y97" s="60"/>
      <c r="Z97" s="60"/>
      <c r="AA97" s="60">
        <v>5.2</v>
      </c>
      <c r="AB97" s="60"/>
      <c r="AC97" s="59"/>
      <c r="AD97" s="60"/>
      <c r="AE97" s="60"/>
      <c r="AF97" s="60"/>
      <c r="AG97" s="59"/>
      <c r="AH97" s="60"/>
      <c r="AI97" s="60"/>
      <c r="AJ97" s="59"/>
      <c r="AK97" s="59"/>
      <c r="AL97" s="60"/>
      <c r="AM97" s="59"/>
      <c r="AN97" s="60"/>
      <c r="AO97" s="60"/>
      <c r="AP97" s="60"/>
      <c r="AQ97" s="34">
        <v>11.4</v>
      </c>
      <c r="AR97" s="60">
        <v>190</v>
      </c>
      <c r="AS97" s="60">
        <v>4500</v>
      </c>
      <c r="AT97" s="60">
        <v>350</v>
      </c>
      <c r="AU97" s="59">
        <v>79</v>
      </c>
      <c r="AV97" s="59">
        <v>12</v>
      </c>
      <c r="AW97" s="60">
        <v>0.06</v>
      </c>
      <c r="AX97" s="59">
        <v>0.09</v>
      </c>
      <c r="AY97" s="60">
        <v>2</v>
      </c>
      <c r="AZ97" s="60">
        <v>28</v>
      </c>
      <c r="BA97" s="60"/>
      <c r="BB97" s="60">
        <v>100</v>
      </c>
      <c r="BC97" s="60"/>
      <c r="BD97" s="60">
        <v>170</v>
      </c>
      <c r="BE97" s="60">
        <v>660</v>
      </c>
      <c r="BF97" s="60">
        <v>6.1</v>
      </c>
      <c r="BG97" s="60">
        <v>52</v>
      </c>
      <c r="BH97" s="60">
        <v>41000</v>
      </c>
      <c r="BI97" s="60">
        <v>16000</v>
      </c>
      <c r="BJ97" s="60">
        <v>2400</v>
      </c>
      <c r="BK97" s="60">
        <v>15000</v>
      </c>
      <c r="BL97" s="61"/>
      <c r="BM97" s="61"/>
      <c r="BN97" s="62"/>
    </row>
    <row r="98" spans="1:66" s="63" customFormat="1" ht="11.25" hidden="1">
      <c r="A98" s="87" t="s">
        <v>85</v>
      </c>
      <c r="B98" s="88">
        <v>34515</v>
      </c>
      <c r="C98" s="89"/>
      <c r="D98" s="58">
        <v>245688</v>
      </c>
      <c r="E98" s="9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34" t="s">
        <v>83</v>
      </c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1">
        <v>67.97</v>
      </c>
      <c r="BM98" s="61">
        <v>1072.51</v>
      </c>
      <c r="BN98" s="62">
        <f>BM98-BL98</f>
        <v>1004.54</v>
      </c>
    </row>
    <row r="99" spans="1:66" s="63" customFormat="1" ht="11.25" hidden="1">
      <c r="A99" s="55" t="s">
        <v>85</v>
      </c>
      <c r="B99" s="88">
        <v>34639</v>
      </c>
      <c r="C99" s="89"/>
      <c r="D99" s="58">
        <v>245688</v>
      </c>
      <c r="E99" s="90" t="s">
        <v>148</v>
      </c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34" t="s">
        <v>83</v>
      </c>
      <c r="AR99" s="60">
        <v>670</v>
      </c>
      <c r="AS99" s="60">
        <v>900</v>
      </c>
      <c r="AT99" s="60">
        <v>640</v>
      </c>
      <c r="AU99" s="60">
        <v>1.9</v>
      </c>
      <c r="AV99" s="60">
        <v>13</v>
      </c>
      <c r="AW99" s="60">
        <v>0.52</v>
      </c>
      <c r="AX99" s="60" t="s">
        <v>163</v>
      </c>
      <c r="AY99" s="60" t="s">
        <v>151</v>
      </c>
      <c r="AZ99" s="60" t="s">
        <v>152</v>
      </c>
      <c r="BA99" s="60"/>
      <c r="BB99" s="60" t="s">
        <v>151</v>
      </c>
      <c r="BC99" s="60"/>
      <c r="BD99" s="60" t="s">
        <v>151</v>
      </c>
      <c r="BE99" s="60">
        <v>16</v>
      </c>
      <c r="BF99" s="60">
        <v>0.3</v>
      </c>
      <c r="BG99" s="60">
        <v>0.015</v>
      </c>
      <c r="BH99" s="60">
        <v>180000</v>
      </c>
      <c r="BI99" s="60">
        <v>57000</v>
      </c>
      <c r="BJ99" s="60">
        <v>6100</v>
      </c>
      <c r="BK99" s="60">
        <v>4900</v>
      </c>
      <c r="BL99" s="61">
        <v>68.19</v>
      </c>
      <c r="BM99" s="61">
        <v>1072.51</v>
      </c>
      <c r="BN99" s="62">
        <f>BM99-BL99</f>
        <v>1004.3199999999999</v>
      </c>
    </row>
    <row r="100" spans="1:66" s="63" customFormat="1" ht="11.25" hidden="1">
      <c r="A100" s="55" t="s">
        <v>85</v>
      </c>
      <c r="B100" s="88">
        <v>34815</v>
      </c>
      <c r="C100" s="91">
        <v>9507327</v>
      </c>
      <c r="D100" s="58">
        <v>245688</v>
      </c>
      <c r="E100" s="90" t="s">
        <v>73</v>
      </c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 t="s">
        <v>173</v>
      </c>
      <c r="AH100" s="60"/>
      <c r="AI100" s="60"/>
      <c r="AJ100" s="60"/>
      <c r="AK100" s="60"/>
      <c r="AL100" s="60"/>
      <c r="AM100" s="60"/>
      <c r="AN100" s="60"/>
      <c r="AO100" s="60"/>
      <c r="AP100" s="60"/>
      <c r="AQ100" s="34" t="s">
        <v>173</v>
      </c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1">
        <v>68.44</v>
      </c>
      <c r="BM100" s="61">
        <v>1072.51</v>
      </c>
      <c r="BN100" s="62">
        <v>1004.07</v>
      </c>
    </row>
    <row r="101" spans="1:66" s="63" customFormat="1" ht="11.25" hidden="1">
      <c r="A101" s="55" t="s">
        <v>85</v>
      </c>
      <c r="B101" s="88">
        <v>34893</v>
      </c>
      <c r="C101" s="91">
        <v>9515991</v>
      </c>
      <c r="D101" s="58">
        <v>245688</v>
      </c>
      <c r="E101" s="67" t="s">
        <v>73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 t="s">
        <v>83</v>
      </c>
      <c r="AR101" s="67">
        <v>660</v>
      </c>
      <c r="AS101" s="67">
        <v>440</v>
      </c>
      <c r="AT101" s="67">
        <v>710</v>
      </c>
      <c r="AU101" s="67">
        <v>1.9</v>
      </c>
      <c r="AV101" s="67">
        <v>15</v>
      </c>
      <c r="AW101" s="67">
        <v>0.37</v>
      </c>
      <c r="AX101" s="67">
        <v>0.06</v>
      </c>
      <c r="AY101" s="67">
        <v>1.3</v>
      </c>
      <c r="AZ101" s="67" t="s">
        <v>154</v>
      </c>
      <c r="BA101" s="67"/>
      <c r="BB101" s="67" t="s">
        <v>86</v>
      </c>
      <c r="BC101" s="67"/>
      <c r="BD101" s="67" t="s">
        <v>78</v>
      </c>
      <c r="BE101" s="67">
        <v>19</v>
      </c>
      <c r="BF101" s="67">
        <v>0.27</v>
      </c>
      <c r="BG101" s="67" t="s">
        <v>78</v>
      </c>
      <c r="BH101" s="67">
        <v>180000</v>
      </c>
      <c r="BI101" s="67">
        <v>62000</v>
      </c>
      <c r="BJ101" s="67">
        <v>5000</v>
      </c>
      <c r="BK101" s="67">
        <v>6100</v>
      </c>
      <c r="BL101" s="61">
        <v>68.12</v>
      </c>
      <c r="BM101" s="61">
        <v>1072.51</v>
      </c>
      <c r="BN101" s="62">
        <v>1004.39</v>
      </c>
    </row>
    <row r="102" spans="1:66" s="63" customFormat="1" ht="11.25" hidden="1">
      <c r="A102" s="68" t="s">
        <v>85</v>
      </c>
      <c r="B102" s="69">
        <v>34984</v>
      </c>
      <c r="C102" s="70">
        <v>9527221</v>
      </c>
      <c r="D102" s="58">
        <v>245688</v>
      </c>
      <c r="E102" s="67" t="s">
        <v>73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 t="s">
        <v>83</v>
      </c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>
        <v>68.43</v>
      </c>
      <c r="BM102" s="67">
        <v>1072.51</v>
      </c>
      <c r="BN102" s="71">
        <v>1004.08</v>
      </c>
    </row>
    <row r="103" spans="1:66" s="63" customFormat="1" ht="11.25" hidden="1">
      <c r="A103" s="68" t="s">
        <v>85</v>
      </c>
      <c r="B103" s="69">
        <v>35171</v>
      </c>
      <c r="C103" s="70">
        <v>9606923</v>
      </c>
      <c r="D103" s="58">
        <v>245688</v>
      </c>
      <c r="E103" s="67" t="s">
        <v>73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>
        <v>0.5</v>
      </c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>
        <v>0.3</v>
      </c>
      <c r="AH103" s="67"/>
      <c r="AI103" s="67"/>
      <c r="AJ103" s="67"/>
      <c r="AK103" s="67"/>
      <c r="AL103" s="67"/>
      <c r="AM103" s="67"/>
      <c r="AN103" s="67"/>
      <c r="AO103" s="67"/>
      <c r="AP103" s="67"/>
      <c r="AQ103" s="67">
        <f>SUM(F103:AP103)</f>
        <v>0.8</v>
      </c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>
        <v>68.55</v>
      </c>
      <c r="BM103" s="67">
        <v>1072.51</v>
      </c>
      <c r="BN103" s="71">
        <f aca="true" t="shared" si="5" ref="BN103:BN117">BM103-BL103</f>
        <v>1003.96</v>
      </c>
    </row>
    <row r="104" spans="1:66" s="63" customFormat="1" ht="11.25" hidden="1">
      <c r="A104" s="68" t="s">
        <v>85</v>
      </c>
      <c r="B104" s="69">
        <v>35390</v>
      </c>
      <c r="C104" s="70">
        <v>9636329</v>
      </c>
      <c r="D104" s="58">
        <v>245688</v>
      </c>
      <c r="E104" s="67" t="s">
        <v>73</v>
      </c>
      <c r="F104" s="67" t="s">
        <v>177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>
        <v>0.5</v>
      </c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>
        <v>0.5</v>
      </c>
      <c r="AR104" s="67">
        <v>650</v>
      </c>
      <c r="AS104" s="67">
        <v>410</v>
      </c>
      <c r="AT104" s="67">
        <v>710</v>
      </c>
      <c r="AU104" s="67">
        <v>2.6</v>
      </c>
      <c r="AV104" s="67">
        <v>46</v>
      </c>
      <c r="AW104" s="67" t="s">
        <v>81</v>
      </c>
      <c r="AX104" s="67">
        <v>0.3</v>
      </c>
      <c r="AY104" s="67" t="s">
        <v>74</v>
      </c>
      <c r="AZ104" s="67" t="s">
        <v>75</v>
      </c>
      <c r="BA104" s="67"/>
      <c r="BB104" s="67" t="s">
        <v>74</v>
      </c>
      <c r="BC104" s="67"/>
      <c r="BD104" s="67" t="s">
        <v>78</v>
      </c>
      <c r="BE104" s="67">
        <v>16</v>
      </c>
      <c r="BF104" s="67">
        <v>0.28</v>
      </c>
      <c r="BG104" s="67">
        <v>0.036</v>
      </c>
      <c r="BH104" s="67">
        <v>170000</v>
      </c>
      <c r="BI104" s="67">
        <v>67000</v>
      </c>
      <c r="BJ104" s="67">
        <v>6100</v>
      </c>
      <c r="BK104" s="67">
        <v>6400</v>
      </c>
      <c r="BL104" s="67">
        <v>69.33</v>
      </c>
      <c r="BM104" s="67">
        <v>1072.51</v>
      </c>
      <c r="BN104" s="71">
        <f t="shared" si="5"/>
        <v>1003.18</v>
      </c>
    </row>
    <row r="105" spans="1:66" s="63" customFormat="1" ht="11.25" hidden="1">
      <c r="A105" s="68" t="s">
        <v>85</v>
      </c>
      <c r="B105" s="69">
        <v>35551</v>
      </c>
      <c r="C105" s="70">
        <v>9708917</v>
      </c>
      <c r="D105" s="58">
        <v>245688</v>
      </c>
      <c r="E105" s="67" t="s">
        <v>73</v>
      </c>
      <c r="F105" s="67" t="s">
        <v>178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>
        <v>0.3</v>
      </c>
      <c r="AH105" s="67"/>
      <c r="AI105" s="67"/>
      <c r="AJ105" s="67"/>
      <c r="AK105" s="67"/>
      <c r="AL105" s="67"/>
      <c r="AM105" s="67"/>
      <c r="AN105" s="67"/>
      <c r="AO105" s="67"/>
      <c r="AP105" s="67"/>
      <c r="AQ105" s="67">
        <v>0.3</v>
      </c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74">
        <v>68.65</v>
      </c>
      <c r="BM105" s="67">
        <v>1072.51</v>
      </c>
      <c r="BN105" s="71">
        <f t="shared" si="5"/>
        <v>1003.86</v>
      </c>
    </row>
    <row r="106" spans="1:66" s="63" customFormat="1" ht="11.25" hidden="1">
      <c r="A106" s="68" t="s">
        <v>85</v>
      </c>
      <c r="B106" s="69">
        <v>35670</v>
      </c>
      <c r="C106" s="70">
        <v>9725391</v>
      </c>
      <c r="D106" s="58">
        <v>245688</v>
      </c>
      <c r="E106" s="67" t="s">
        <v>73</v>
      </c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 t="s">
        <v>83</v>
      </c>
      <c r="AR106" s="67">
        <v>610</v>
      </c>
      <c r="AS106" s="67">
        <v>540</v>
      </c>
      <c r="AT106" s="67">
        <v>600</v>
      </c>
      <c r="AU106" s="67">
        <v>2.9</v>
      </c>
      <c r="AV106" s="67">
        <v>43</v>
      </c>
      <c r="AW106" s="67" t="s">
        <v>81</v>
      </c>
      <c r="AX106" s="67">
        <v>0.13</v>
      </c>
      <c r="AY106" s="67">
        <v>2</v>
      </c>
      <c r="AZ106" s="67" t="s">
        <v>75</v>
      </c>
      <c r="BA106" s="67"/>
      <c r="BB106" s="67" t="s">
        <v>74</v>
      </c>
      <c r="BC106" s="67"/>
      <c r="BD106" s="67" t="s">
        <v>78</v>
      </c>
      <c r="BE106" s="67">
        <v>13</v>
      </c>
      <c r="BF106" s="67">
        <v>0.25</v>
      </c>
      <c r="BG106" s="67">
        <v>0.059</v>
      </c>
      <c r="BH106" s="67">
        <v>150000</v>
      </c>
      <c r="BI106" s="67">
        <v>54000</v>
      </c>
      <c r="BJ106" s="67">
        <v>4600</v>
      </c>
      <c r="BK106" s="67">
        <v>5000</v>
      </c>
      <c r="BL106" s="74">
        <v>70.36</v>
      </c>
      <c r="BM106" s="67">
        <v>1072.51</v>
      </c>
      <c r="BN106" s="71">
        <f t="shared" si="5"/>
        <v>1002.15</v>
      </c>
    </row>
    <row r="107" spans="1:66" s="63" customFormat="1" ht="11.25" hidden="1">
      <c r="A107" s="68" t="s">
        <v>85</v>
      </c>
      <c r="B107" s="69">
        <v>35752</v>
      </c>
      <c r="C107" s="70">
        <v>9732915</v>
      </c>
      <c r="D107" s="58">
        <v>245688</v>
      </c>
      <c r="E107" s="67" t="s">
        <v>73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>
        <v>0.3</v>
      </c>
      <c r="AH107" s="67"/>
      <c r="AI107" s="67"/>
      <c r="AJ107" s="67"/>
      <c r="AK107" s="67"/>
      <c r="AL107" s="67"/>
      <c r="AM107" s="67"/>
      <c r="AN107" s="67"/>
      <c r="AO107" s="67"/>
      <c r="AP107" s="67"/>
      <c r="AQ107" s="67">
        <v>0.3</v>
      </c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74">
        <v>68.45</v>
      </c>
      <c r="BM107" s="67">
        <v>1072.51</v>
      </c>
      <c r="BN107" s="71">
        <f t="shared" si="5"/>
        <v>1004.06</v>
      </c>
    </row>
    <row r="108" spans="1:66" s="63" customFormat="1" ht="11.25" hidden="1">
      <c r="A108" s="68" t="s">
        <v>85</v>
      </c>
      <c r="B108" s="69">
        <v>35949</v>
      </c>
      <c r="C108" s="70">
        <v>9812948</v>
      </c>
      <c r="D108" s="58">
        <v>245688</v>
      </c>
      <c r="E108" s="67" t="s">
        <v>73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>
        <v>0.2</v>
      </c>
      <c r="AH108" s="67"/>
      <c r="AI108" s="67"/>
      <c r="AJ108" s="67"/>
      <c r="AK108" s="67"/>
      <c r="AL108" s="67"/>
      <c r="AM108" s="67"/>
      <c r="AN108" s="67"/>
      <c r="AO108" s="67"/>
      <c r="AP108" s="67"/>
      <c r="AQ108" s="67">
        <v>0.2</v>
      </c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74">
        <v>68.25</v>
      </c>
      <c r="BM108" s="67">
        <v>1071.89</v>
      </c>
      <c r="BN108" s="71">
        <f t="shared" si="5"/>
        <v>1003.6400000000001</v>
      </c>
    </row>
    <row r="109" spans="1:66" s="63" customFormat="1" ht="11.25" hidden="1">
      <c r="A109" s="68" t="s">
        <v>85</v>
      </c>
      <c r="B109" s="69">
        <v>36032</v>
      </c>
      <c r="C109" s="70">
        <v>9825888</v>
      </c>
      <c r="D109" s="58">
        <v>245688</v>
      </c>
      <c r="E109" s="67" t="s">
        <v>73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 t="s">
        <v>83</v>
      </c>
      <c r="AR109" s="67">
        <v>630</v>
      </c>
      <c r="AS109" s="67">
        <v>200</v>
      </c>
      <c r="AT109" s="67">
        <v>630</v>
      </c>
      <c r="AU109" s="67">
        <v>1.8</v>
      </c>
      <c r="AV109" s="67">
        <v>16</v>
      </c>
      <c r="AW109" s="67">
        <v>0.17</v>
      </c>
      <c r="AX109" s="67" t="s">
        <v>77</v>
      </c>
      <c r="AY109" s="67" t="s">
        <v>86</v>
      </c>
      <c r="AZ109" s="67" t="s">
        <v>87</v>
      </c>
      <c r="BA109" s="67" t="s">
        <v>88</v>
      </c>
      <c r="BB109" s="67" t="s">
        <v>86</v>
      </c>
      <c r="BC109" s="67" t="s">
        <v>77</v>
      </c>
      <c r="BD109" s="67" t="s">
        <v>78</v>
      </c>
      <c r="BE109" s="67">
        <v>16</v>
      </c>
      <c r="BF109" s="67">
        <v>0.22</v>
      </c>
      <c r="BG109" s="67">
        <v>0.054</v>
      </c>
      <c r="BH109" s="67">
        <v>170</v>
      </c>
      <c r="BI109" s="67">
        <v>59</v>
      </c>
      <c r="BJ109" s="67">
        <v>4.5</v>
      </c>
      <c r="BK109" s="67">
        <v>5.1</v>
      </c>
      <c r="BL109" s="74">
        <v>68.19</v>
      </c>
      <c r="BM109" s="67">
        <v>1071.89</v>
      </c>
      <c r="BN109" s="71">
        <f t="shared" si="5"/>
        <v>1003.7</v>
      </c>
    </row>
    <row r="110" spans="1:66" s="63" customFormat="1" ht="11.25" hidden="1">
      <c r="A110" s="68" t="s">
        <v>85</v>
      </c>
      <c r="B110" s="69">
        <v>36158</v>
      </c>
      <c r="C110" s="70">
        <v>9839247</v>
      </c>
      <c r="D110" s="58">
        <v>245688</v>
      </c>
      <c r="E110" s="67" t="s">
        <v>73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>
        <v>0.2</v>
      </c>
      <c r="AH110" s="67"/>
      <c r="AI110" s="67"/>
      <c r="AJ110" s="67"/>
      <c r="AK110" s="67"/>
      <c r="AL110" s="67"/>
      <c r="AM110" s="67"/>
      <c r="AN110" s="67"/>
      <c r="AO110" s="67"/>
      <c r="AP110" s="67"/>
      <c r="AQ110" s="67">
        <f aca="true" t="shared" si="6" ref="AQ110:AQ117">SUM(F110:AP110)</f>
        <v>0.2</v>
      </c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74">
        <v>68.91</v>
      </c>
      <c r="BM110" s="67">
        <v>1071.89</v>
      </c>
      <c r="BN110" s="71">
        <f t="shared" si="5"/>
        <v>1002.9800000000001</v>
      </c>
    </row>
    <row r="111" spans="1:66" s="63" customFormat="1" ht="11.25" hidden="1">
      <c r="A111" s="68" t="s">
        <v>85</v>
      </c>
      <c r="B111" s="69">
        <v>36258</v>
      </c>
      <c r="C111" s="70">
        <v>9907395</v>
      </c>
      <c r="D111" s="58">
        <v>245688</v>
      </c>
      <c r="E111" s="67" t="s">
        <v>73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>
        <v>0.2</v>
      </c>
      <c r="AH111" s="67"/>
      <c r="AI111" s="67"/>
      <c r="AJ111" s="67"/>
      <c r="AK111" s="67"/>
      <c r="AL111" s="67"/>
      <c r="AM111" s="67"/>
      <c r="AN111" s="67"/>
      <c r="AO111" s="67"/>
      <c r="AP111" s="67"/>
      <c r="AQ111" s="67">
        <f t="shared" si="6"/>
        <v>0.2</v>
      </c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74">
        <v>69</v>
      </c>
      <c r="BM111" s="67">
        <v>1071.89</v>
      </c>
      <c r="BN111" s="71">
        <f t="shared" si="5"/>
        <v>1002.8900000000001</v>
      </c>
    </row>
    <row r="112" spans="1:66" s="63" customFormat="1" ht="11.25" hidden="1">
      <c r="A112" s="68" t="s">
        <v>85</v>
      </c>
      <c r="B112" s="69">
        <v>36405</v>
      </c>
      <c r="C112" s="70">
        <v>9931239</v>
      </c>
      <c r="D112" s="58">
        <v>245688</v>
      </c>
      <c r="E112" s="67" t="s">
        <v>73</v>
      </c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>
        <v>0.5</v>
      </c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>
        <v>0.4</v>
      </c>
      <c r="AH112" s="67"/>
      <c r="AI112" s="67">
        <v>0.2</v>
      </c>
      <c r="AJ112" s="67"/>
      <c r="AK112" s="67"/>
      <c r="AL112" s="67"/>
      <c r="AM112" s="67"/>
      <c r="AN112" s="67"/>
      <c r="AO112" s="67"/>
      <c r="AP112" s="67"/>
      <c r="AQ112" s="67">
        <f t="shared" si="6"/>
        <v>1.1</v>
      </c>
      <c r="AR112" s="67">
        <v>620</v>
      </c>
      <c r="AS112" s="67">
        <v>900</v>
      </c>
      <c r="AT112" s="67">
        <v>660</v>
      </c>
      <c r="AU112" s="67">
        <v>2.7</v>
      </c>
      <c r="AV112" s="67">
        <v>49</v>
      </c>
      <c r="AW112" s="67">
        <v>0.07</v>
      </c>
      <c r="AX112" s="67">
        <v>0.39</v>
      </c>
      <c r="AY112" s="67">
        <v>1.9</v>
      </c>
      <c r="AZ112" s="67" t="s">
        <v>87</v>
      </c>
      <c r="BA112" s="67" t="s">
        <v>88</v>
      </c>
      <c r="BB112" s="67" t="s">
        <v>179</v>
      </c>
      <c r="BC112" s="67" t="s">
        <v>77</v>
      </c>
      <c r="BD112" s="67" t="s">
        <v>78</v>
      </c>
      <c r="BE112" s="67">
        <v>23</v>
      </c>
      <c r="BF112" s="67">
        <v>0.21</v>
      </c>
      <c r="BG112" s="67">
        <v>0.015</v>
      </c>
      <c r="BH112" s="67">
        <v>170</v>
      </c>
      <c r="BI112" s="67">
        <v>59</v>
      </c>
      <c r="BJ112" s="67">
        <v>5</v>
      </c>
      <c r="BK112" s="67">
        <v>5</v>
      </c>
      <c r="BL112" s="74">
        <v>68.99</v>
      </c>
      <c r="BM112" s="67">
        <v>1071.89</v>
      </c>
      <c r="BN112" s="71">
        <f t="shared" si="5"/>
        <v>1002.9000000000001</v>
      </c>
    </row>
    <row r="113" spans="1:66" s="63" customFormat="1" ht="11.25" hidden="1">
      <c r="A113" s="68" t="s">
        <v>85</v>
      </c>
      <c r="B113" s="69">
        <v>36511</v>
      </c>
      <c r="C113" s="70">
        <v>9942577</v>
      </c>
      <c r="D113" s="58">
        <v>245688</v>
      </c>
      <c r="E113" s="67" t="s">
        <v>73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>
        <v>0.6</v>
      </c>
      <c r="AH113" s="67"/>
      <c r="AI113" s="67"/>
      <c r="AJ113" s="67"/>
      <c r="AK113" s="67"/>
      <c r="AL113" s="67"/>
      <c r="AM113" s="67"/>
      <c r="AN113" s="67"/>
      <c r="AO113" s="67"/>
      <c r="AP113" s="67"/>
      <c r="AQ113" s="67">
        <f t="shared" si="6"/>
        <v>0.6</v>
      </c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74">
        <v>69.6</v>
      </c>
      <c r="BM113" s="67">
        <v>1071.89</v>
      </c>
      <c r="BN113" s="71">
        <f t="shared" si="5"/>
        <v>1002.2900000000001</v>
      </c>
    </row>
    <row r="114" spans="1:66" s="82" customFormat="1" ht="11.25">
      <c r="A114" s="75" t="s">
        <v>85</v>
      </c>
      <c r="B114" s="76">
        <v>36627</v>
      </c>
      <c r="C114" s="77">
        <v>7940</v>
      </c>
      <c r="D114" s="78">
        <v>245688</v>
      </c>
      <c r="E114" s="79" t="s">
        <v>73</v>
      </c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>
        <v>0.2</v>
      </c>
      <c r="AH114" s="79"/>
      <c r="AI114" s="79"/>
      <c r="AJ114" s="79"/>
      <c r="AK114" s="79"/>
      <c r="AL114" s="79"/>
      <c r="AM114" s="79"/>
      <c r="AN114" s="79"/>
      <c r="AO114" s="79"/>
      <c r="AP114" s="79"/>
      <c r="AQ114" s="79">
        <f t="shared" si="6"/>
        <v>0.2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80">
        <v>69.95</v>
      </c>
      <c r="BM114" s="79">
        <v>1071.89</v>
      </c>
      <c r="BN114" s="81">
        <f t="shared" si="5"/>
        <v>1001.94</v>
      </c>
    </row>
    <row r="115" spans="1:66" s="82" customFormat="1" ht="11.25">
      <c r="A115" s="75" t="s">
        <v>85</v>
      </c>
      <c r="B115" s="76">
        <v>36753</v>
      </c>
      <c r="C115" s="77">
        <v>200026571</v>
      </c>
      <c r="D115" s="78">
        <v>245688</v>
      </c>
      <c r="E115" s="79" t="s">
        <v>73</v>
      </c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>
        <v>0.3</v>
      </c>
      <c r="AH115" s="79"/>
      <c r="AI115" s="79"/>
      <c r="AJ115" s="79"/>
      <c r="AK115" s="79"/>
      <c r="AL115" s="79"/>
      <c r="AM115" s="79"/>
      <c r="AN115" s="79"/>
      <c r="AO115" s="79"/>
      <c r="AP115" s="79"/>
      <c r="AQ115" s="79">
        <f t="shared" si="6"/>
        <v>0.3</v>
      </c>
      <c r="AR115" s="79">
        <v>640</v>
      </c>
      <c r="AS115" s="79">
        <v>230</v>
      </c>
      <c r="AT115" s="79">
        <v>650</v>
      </c>
      <c r="AU115" s="79">
        <v>6.5</v>
      </c>
      <c r="AV115" s="79">
        <v>48</v>
      </c>
      <c r="AW115" s="79">
        <v>0.1</v>
      </c>
      <c r="AX115" s="79">
        <v>0.17</v>
      </c>
      <c r="AY115" s="79" t="s">
        <v>74</v>
      </c>
      <c r="AZ115" s="79" t="s">
        <v>75</v>
      </c>
      <c r="BA115" s="79">
        <v>2.1</v>
      </c>
      <c r="BB115" s="79" t="s">
        <v>74</v>
      </c>
      <c r="BC115" s="79" t="s">
        <v>77</v>
      </c>
      <c r="BD115" s="79" t="s">
        <v>78</v>
      </c>
      <c r="BE115" s="79">
        <v>32</v>
      </c>
      <c r="BF115" s="79">
        <v>0.29</v>
      </c>
      <c r="BG115" s="79">
        <v>0.012</v>
      </c>
      <c r="BH115" s="79">
        <v>180</v>
      </c>
      <c r="BI115" s="79">
        <v>72</v>
      </c>
      <c r="BJ115" s="79">
        <v>3.9</v>
      </c>
      <c r="BK115" s="79">
        <v>5.4</v>
      </c>
      <c r="BL115" s="80">
        <v>71.5</v>
      </c>
      <c r="BM115" s="79">
        <v>1071.89</v>
      </c>
      <c r="BN115" s="81">
        <f t="shared" si="5"/>
        <v>1000.3900000000001</v>
      </c>
    </row>
    <row r="116" spans="1:66" s="82" customFormat="1" ht="11.25">
      <c r="A116" s="75" t="s">
        <v>85</v>
      </c>
      <c r="B116" s="76">
        <v>36753</v>
      </c>
      <c r="C116" s="77">
        <v>200026572</v>
      </c>
      <c r="D116" s="78">
        <v>245688</v>
      </c>
      <c r="E116" s="79" t="s">
        <v>73</v>
      </c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>
        <v>0.3</v>
      </c>
      <c r="AH116" s="79"/>
      <c r="AI116" s="79"/>
      <c r="AJ116" s="79"/>
      <c r="AK116" s="79"/>
      <c r="AL116" s="79"/>
      <c r="AM116" s="79"/>
      <c r="AN116" s="79"/>
      <c r="AO116" s="79"/>
      <c r="AP116" s="79"/>
      <c r="AQ116" s="79">
        <f t="shared" si="6"/>
        <v>0.3</v>
      </c>
      <c r="AR116" s="79">
        <v>730</v>
      </c>
      <c r="AS116" s="79">
        <v>290</v>
      </c>
      <c r="AT116" s="79">
        <v>730</v>
      </c>
      <c r="AU116" s="79">
        <v>8.8</v>
      </c>
      <c r="AV116" s="79">
        <v>39</v>
      </c>
      <c r="AW116" s="79">
        <v>0.18</v>
      </c>
      <c r="AX116" s="79">
        <v>0.11</v>
      </c>
      <c r="AY116" s="79" t="s">
        <v>74</v>
      </c>
      <c r="AZ116" s="79" t="s">
        <v>75</v>
      </c>
      <c r="BA116" s="79">
        <v>2.4</v>
      </c>
      <c r="BB116" s="79" t="s">
        <v>74</v>
      </c>
      <c r="BC116" s="79" t="s">
        <v>77</v>
      </c>
      <c r="BD116" s="79" t="s">
        <v>78</v>
      </c>
      <c r="BE116" s="79">
        <v>27</v>
      </c>
      <c r="BF116" s="79">
        <v>0.26</v>
      </c>
      <c r="BG116" s="79">
        <v>0.032</v>
      </c>
      <c r="BH116" s="79">
        <v>180</v>
      </c>
      <c r="BI116" s="79">
        <v>71</v>
      </c>
      <c r="BJ116" s="79">
        <v>5.2</v>
      </c>
      <c r="BK116" s="79">
        <v>5.5</v>
      </c>
      <c r="BL116" s="80">
        <v>71.5</v>
      </c>
      <c r="BM116" s="79">
        <v>1071.89</v>
      </c>
      <c r="BN116" s="81">
        <f t="shared" si="5"/>
        <v>1000.3900000000001</v>
      </c>
    </row>
    <row r="117" spans="1:66" s="82" customFormat="1" ht="11.25">
      <c r="A117" s="75" t="s">
        <v>85</v>
      </c>
      <c r="B117" s="76">
        <v>36847</v>
      </c>
      <c r="C117" s="77">
        <v>200036639</v>
      </c>
      <c r="D117" s="78">
        <v>245688</v>
      </c>
      <c r="E117" s="79" t="s">
        <v>73</v>
      </c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>
        <v>0.3</v>
      </c>
      <c r="AH117" s="79"/>
      <c r="AI117" s="79"/>
      <c r="AJ117" s="79"/>
      <c r="AK117" s="79"/>
      <c r="AL117" s="79"/>
      <c r="AM117" s="79"/>
      <c r="AN117" s="79"/>
      <c r="AO117" s="79"/>
      <c r="AP117" s="79"/>
      <c r="AQ117" s="79">
        <f t="shared" si="6"/>
        <v>0.3</v>
      </c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80">
        <v>70.89</v>
      </c>
      <c r="BM117" s="79">
        <v>1071.89</v>
      </c>
      <c r="BN117" s="92">
        <f t="shared" si="5"/>
        <v>1001.0000000000001</v>
      </c>
    </row>
    <row r="118" spans="1:66" s="63" customFormat="1" ht="11.25">
      <c r="A118" s="68"/>
      <c r="B118" s="69"/>
      <c r="C118" s="72"/>
      <c r="D118" s="73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71"/>
    </row>
    <row r="119" spans="1:66" s="63" customFormat="1" ht="11.25" hidden="1">
      <c r="A119" s="87" t="s">
        <v>89</v>
      </c>
      <c r="B119" s="88">
        <v>34515</v>
      </c>
      <c r="C119" s="89"/>
      <c r="D119" s="90"/>
      <c r="E119" s="9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>
        <v>2</v>
      </c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34">
        <v>2</v>
      </c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1"/>
      <c r="BM119" s="61"/>
      <c r="BN119" s="62"/>
    </row>
    <row r="120" spans="1:66" s="63" customFormat="1" ht="11.25" hidden="1">
      <c r="A120" s="87" t="s">
        <v>89</v>
      </c>
      <c r="B120" s="88">
        <v>34640</v>
      </c>
      <c r="C120" s="89"/>
      <c r="D120" s="90"/>
      <c r="E120" s="90" t="s">
        <v>148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34" t="s">
        <v>83</v>
      </c>
      <c r="AR120" s="60">
        <v>4.5</v>
      </c>
      <c r="AS120" s="60" t="s">
        <v>155</v>
      </c>
      <c r="AT120" s="60" t="s">
        <v>78</v>
      </c>
      <c r="AU120" s="60" t="s">
        <v>87</v>
      </c>
      <c r="AV120" s="60" t="s">
        <v>152</v>
      </c>
      <c r="AW120" s="60" t="s">
        <v>169</v>
      </c>
      <c r="AX120" s="60" t="s">
        <v>150</v>
      </c>
      <c r="AY120" s="60" t="s">
        <v>151</v>
      </c>
      <c r="AZ120" s="60" t="s">
        <v>152</v>
      </c>
      <c r="BA120" s="60"/>
      <c r="BB120" s="60" t="s">
        <v>151</v>
      </c>
      <c r="BC120" s="60"/>
      <c r="BD120" s="60" t="s">
        <v>151</v>
      </c>
      <c r="BE120" s="60" t="s">
        <v>87</v>
      </c>
      <c r="BF120" s="60" t="s">
        <v>79</v>
      </c>
      <c r="BG120" s="60" t="s">
        <v>79</v>
      </c>
      <c r="BH120" s="60" t="s">
        <v>180</v>
      </c>
      <c r="BI120" s="60" t="s">
        <v>180</v>
      </c>
      <c r="BJ120" s="60">
        <v>1000</v>
      </c>
      <c r="BK120" s="60" t="s">
        <v>180</v>
      </c>
      <c r="BL120" s="61"/>
      <c r="BM120" s="61"/>
      <c r="BN120" s="62"/>
    </row>
    <row r="121" spans="1:66" s="63" customFormat="1" ht="11.25" hidden="1">
      <c r="A121" s="68" t="s">
        <v>89</v>
      </c>
      <c r="B121" s="69">
        <v>34894</v>
      </c>
      <c r="C121" s="70">
        <v>9515993</v>
      </c>
      <c r="D121" s="73"/>
      <c r="E121" s="67" t="s">
        <v>73</v>
      </c>
      <c r="F121" s="67">
        <v>110</v>
      </c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>
        <v>110</v>
      </c>
      <c r="AR121" s="67" t="s">
        <v>78</v>
      </c>
      <c r="AS121" s="67" t="s">
        <v>86</v>
      </c>
      <c r="AT121" s="67">
        <v>8</v>
      </c>
      <c r="AU121" s="67" t="s">
        <v>86</v>
      </c>
      <c r="AV121" s="67" t="s">
        <v>181</v>
      </c>
      <c r="AW121" s="67" t="s">
        <v>153</v>
      </c>
      <c r="AX121" s="67" t="s">
        <v>147</v>
      </c>
      <c r="AY121" s="67" t="s">
        <v>86</v>
      </c>
      <c r="AZ121" s="67" t="s">
        <v>154</v>
      </c>
      <c r="BA121" s="67"/>
      <c r="BB121" s="67" t="s">
        <v>86</v>
      </c>
      <c r="BC121" s="67"/>
      <c r="BD121" s="67" t="s">
        <v>78</v>
      </c>
      <c r="BE121" s="67" t="s">
        <v>161</v>
      </c>
      <c r="BF121" s="67" t="s">
        <v>182</v>
      </c>
      <c r="BG121" s="67" t="s">
        <v>78</v>
      </c>
      <c r="BH121" s="67" t="s">
        <v>174</v>
      </c>
      <c r="BI121" s="67" t="s">
        <v>183</v>
      </c>
      <c r="BJ121" s="67" t="s">
        <v>184</v>
      </c>
      <c r="BK121" s="67">
        <v>60</v>
      </c>
      <c r="BL121" s="67"/>
      <c r="BM121" s="67"/>
      <c r="BN121" s="71"/>
    </row>
    <row r="122" spans="1:66" s="63" customFormat="1" ht="11.25" hidden="1">
      <c r="A122" s="68" t="s">
        <v>89</v>
      </c>
      <c r="B122" s="69">
        <v>34984</v>
      </c>
      <c r="C122" s="70">
        <v>9527225</v>
      </c>
      <c r="D122" s="73"/>
      <c r="E122" s="67" t="s">
        <v>73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>
        <v>0.7</v>
      </c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>
        <v>0.7</v>
      </c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71"/>
    </row>
    <row r="123" spans="1:66" s="63" customFormat="1" ht="11.25" hidden="1">
      <c r="A123" s="68" t="s">
        <v>89</v>
      </c>
      <c r="B123" s="69">
        <v>35171</v>
      </c>
      <c r="C123" s="70">
        <v>9606924</v>
      </c>
      <c r="D123" s="73"/>
      <c r="E123" s="67" t="s">
        <v>73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 t="s">
        <v>83</v>
      </c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71"/>
    </row>
    <row r="124" spans="1:66" s="63" customFormat="1" ht="11.25" hidden="1">
      <c r="A124" s="68" t="s">
        <v>89</v>
      </c>
      <c r="B124" s="69">
        <v>35390</v>
      </c>
      <c r="C124" s="70">
        <v>9636332</v>
      </c>
      <c r="D124" s="73"/>
      <c r="E124" s="67" t="s">
        <v>73</v>
      </c>
      <c r="F124" s="67" t="s">
        <v>181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 t="s">
        <v>83</v>
      </c>
      <c r="AR124" s="67" t="s">
        <v>78</v>
      </c>
      <c r="AS124" s="67" t="s">
        <v>86</v>
      </c>
      <c r="AT124" s="67" t="s">
        <v>155</v>
      </c>
      <c r="AU124" s="67" t="s">
        <v>86</v>
      </c>
      <c r="AV124" s="67" t="s">
        <v>181</v>
      </c>
      <c r="AW124" s="67" t="s">
        <v>81</v>
      </c>
      <c r="AX124" s="67" t="s">
        <v>77</v>
      </c>
      <c r="AY124" s="67" t="s">
        <v>74</v>
      </c>
      <c r="AZ124" s="67" t="s">
        <v>154</v>
      </c>
      <c r="BA124" s="67"/>
      <c r="BB124" s="67" t="s">
        <v>86</v>
      </c>
      <c r="BC124" s="67"/>
      <c r="BD124" s="67" t="s">
        <v>78</v>
      </c>
      <c r="BE124" s="67" t="s">
        <v>77</v>
      </c>
      <c r="BF124" s="67" t="s">
        <v>79</v>
      </c>
      <c r="BG124" s="67" t="s">
        <v>79</v>
      </c>
      <c r="BH124" s="67" t="s">
        <v>174</v>
      </c>
      <c r="BI124" s="67" t="s">
        <v>185</v>
      </c>
      <c r="BJ124" s="67" t="s">
        <v>186</v>
      </c>
      <c r="BK124" s="67" t="s">
        <v>186</v>
      </c>
      <c r="BL124" s="67"/>
      <c r="BM124" s="67"/>
      <c r="BN124" s="71"/>
    </row>
    <row r="125" spans="1:66" s="63" customFormat="1" ht="11.25" hidden="1">
      <c r="A125" s="68" t="s">
        <v>89</v>
      </c>
      <c r="B125" s="69">
        <v>35493</v>
      </c>
      <c r="C125" s="70">
        <v>9704307</v>
      </c>
      <c r="D125" s="73"/>
      <c r="E125" s="67" t="s">
        <v>73</v>
      </c>
      <c r="F125" s="67" t="s">
        <v>174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>
        <v>0.4</v>
      </c>
      <c r="AJ125" s="67"/>
      <c r="AK125" s="67"/>
      <c r="AL125" s="67"/>
      <c r="AM125" s="67"/>
      <c r="AN125" s="67"/>
      <c r="AO125" s="67"/>
      <c r="AP125" s="67"/>
      <c r="AQ125" s="67">
        <v>0.4</v>
      </c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>
        <v>2.3</v>
      </c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71"/>
    </row>
    <row r="126" spans="1:66" s="63" customFormat="1" ht="11.25" hidden="1">
      <c r="A126" s="68" t="s">
        <v>89</v>
      </c>
      <c r="B126" s="69">
        <v>35551</v>
      </c>
      <c r="C126" s="70">
        <v>9708919</v>
      </c>
      <c r="D126" s="73"/>
      <c r="E126" s="67" t="s">
        <v>73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>
        <v>0.5</v>
      </c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>
        <v>0.5</v>
      </c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71"/>
    </row>
    <row r="127" spans="1:66" s="63" customFormat="1" ht="11.25" hidden="1">
      <c r="A127" s="68" t="s">
        <v>89</v>
      </c>
      <c r="B127" s="69">
        <v>35670</v>
      </c>
      <c r="C127" s="70">
        <v>9725393</v>
      </c>
      <c r="D127" s="73"/>
      <c r="E127" s="67" t="s">
        <v>73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>
        <v>0.6</v>
      </c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>
        <v>0.6</v>
      </c>
      <c r="AR127" s="67" t="s">
        <v>78</v>
      </c>
      <c r="AS127" s="67" t="s">
        <v>86</v>
      </c>
      <c r="AT127" s="67" t="s">
        <v>155</v>
      </c>
      <c r="AU127" s="67" t="s">
        <v>86</v>
      </c>
      <c r="AV127" s="67" t="s">
        <v>181</v>
      </c>
      <c r="AW127" s="67" t="s">
        <v>81</v>
      </c>
      <c r="AX127" s="67" t="s">
        <v>77</v>
      </c>
      <c r="AY127" s="67" t="s">
        <v>74</v>
      </c>
      <c r="AZ127" s="67" t="s">
        <v>154</v>
      </c>
      <c r="BA127" s="67"/>
      <c r="BB127" s="67" t="s">
        <v>86</v>
      </c>
      <c r="BC127" s="67" t="s">
        <v>77</v>
      </c>
      <c r="BD127" s="67" t="s">
        <v>78</v>
      </c>
      <c r="BE127" s="67" t="s">
        <v>77</v>
      </c>
      <c r="BF127" s="67" t="s">
        <v>79</v>
      </c>
      <c r="BG127" s="67" t="s">
        <v>79</v>
      </c>
      <c r="BH127" s="67" t="s">
        <v>174</v>
      </c>
      <c r="BI127" s="67" t="s">
        <v>185</v>
      </c>
      <c r="BJ127" s="67" t="s">
        <v>186</v>
      </c>
      <c r="BK127" s="67" t="s">
        <v>186</v>
      </c>
      <c r="BL127" s="67"/>
      <c r="BM127" s="67"/>
      <c r="BN127" s="71"/>
    </row>
    <row r="128" spans="1:66" s="63" customFormat="1" ht="11.25" hidden="1">
      <c r="A128" s="68" t="s">
        <v>89</v>
      </c>
      <c r="B128" s="69">
        <v>35752</v>
      </c>
      <c r="C128" s="70">
        <v>9732917</v>
      </c>
      <c r="D128" s="73"/>
      <c r="E128" s="67" t="s">
        <v>73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 t="s">
        <v>83</v>
      </c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71"/>
    </row>
    <row r="129" spans="1:66" s="63" customFormat="1" ht="11.25" hidden="1">
      <c r="A129" s="68" t="s">
        <v>89</v>
      </c>
      <c r="B129" s="69">
        <v>35949</v>
      </c>
      <c r="C129" s="70">
        <v>9812951</v>
      </c>
      <c r="D129" s="73"/>
      <c r="E129" s="67" t="s">
        <v>73</v>
      </c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 t="s">
        <v>83</v>
      </c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71"/>
    </row>
    <row r="130" spans="1:66" s="63" customFormat="1" ht="11.25" hidden="1">
      <c r="A130" s="68" t="s">
        <v>89</v>
      </c>
      <c r="B130" s="69">
        <v>36033</v>
      </c>
      <c r="C130" s="70">
        <v>9825889</v>
      </c>
      <c r="D130" s="73"/>
      <c r="E130" s="67" t="s">
        <v>73</v>
      </c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 t="s">
        <v>83</v>
      </c>
      <c r="AR130" s="67" t="s">
        <v>78</v>
      </c>
      <c r="AS130" s="67" t="s">
        <v>86</v>
      </c>
      <c r="AT130" s="67" t="s">
        <v>155</v>
      </c>
      <c r="AU130" s="67" t="s">
        <v>86</v>
      </c>
      <c r="AV130" s="67" t="s">
        <v>181</v>
      </c>
      <c r="AW130" s="67" t="s">
        <v>81</v>
      </c>
      <c r="AX130" s="67" t="s">
        <v>77</v>
      </c>
      <c r="AY130" s="67" t="s">
        <v>74</v>
      </c>
      <c r="AZ130" s="67" t="s">
        <v>154</v>
      </c>
      <c r="BA130" s="67" t="s">
        <v>88</v>
      </c>
      <c r="BB130" s="67" t="s">
        <v>86</v>
      </c>
      <c r="BC130" s="67" t="s">
        <v>77</v>
      </c>
      <c r="BD130" s="67" t="s">
        <v>78</v>
      </c>
      <c r="BE130" s="67" t="s">
        <v>77</v>
      </c>
      <c r="BF130" s="67" t="s">
        <v>79</v>
      </c>
      <c r="BG130" s="67" t="s">
        <v>79</v>
      </c>
      <c r="BH130" s="67" t="s">
        <v>174</v>
      </c>
      <c r="BI130" s="67" t="s">
        <v>185</v>
      </c>
      <c r="BJ130" s="67" t="s">
        <v>186</v>
      </c>
      <c r="BK130" s="67" t="s">
        <v>186</v>
      </c>
      <c r="BL130" s="67"/>
      <c r="BM130" s="67"/>
      <c r="BN130" s="71"/>
    </row>
    <row r="131" spans="1:66" s="63" customFormat="1" ht="11.25" hidden="1">
      <c r="A131" s="68" t="s">
        <v>89</v>
      </c>
      <c r="B131" s="69">
        <v>36258</v>
      </c>
      <c r="C131" s="70">
        <v>9907393</v>
      </c>
      <c r="D131" s="73"/>
      <c r="E131" s="67" t="s">
        <v>73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>
        <v>0.4</v>
      </c>
      <c r="AJ131" s="67"/>
      <c r="AK131" s="67"/>
      <c r="AL131" s="67"/>
      <c r="AM131" s="67"/>
      <c r="AN131" s="67"/>
      <c r="AO131" s="67"/>
      <c r="AP131" s="67"/>
      <c r="AQ131" s="67">
        <f>SUM(F131:AP131)</f>
        <v>0.4</v>
      </c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71"/>
    </row>
    <row r="132" spans="1:66" s="63" customFormat="1" ht="11.25" hidden="1">
      <c r="A132" s="68" t="s">
        <v>89</v>
      </c>
      <c r="B132" s="69">
        <v>36405</v>
      </c>
      <c r="C132" s="70">
        <v>9931237</v>
      </c>
      <c r="D132" s="73"/>
      <c r="E132" s="67" t="s">
        <v>73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 t="s">
        <v>83</v>
      </c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71"/>
    </row>
    <row r="133" spans="1:66" s="63" customFormat="1" ht="11.25" hidden="1">
      <c r="A133" s="68" t="s">
        <v>89</v>
      </c>
      <c r="B133" s="69">
        <v>36497</v>
      </c>
      <c r="C133" s="70">
        <v>9942573</v>
      </c>
      <c r="D133" s="73"/>
      <c r="E133" s="67" t="s">
        <v>73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>
        <v>0.5</v>
      </c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>
        <f>SUM(F133:AP133)</f>
        <v>0.5</v>
      </c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71"/>
    </row>
    <row r="134" spans="1:66" s="82" customFormat="1" ht="11.25">
      <c r="A134" s="75" t="s">
        <v>89</v>
      </c>
      <c r="B134" s="76">
        <v>36753</v>
      </c>
      <c r="C134" s="77">
        <v>200026565</v>
      </c>
      <c r="D134" s="93"/>
      <c r="E134" s="79" t="s">
        <v>73</v>
      </c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 t="s">
        <v>83</v>
      </c>
      <c r="AR134" s="79" t="s">
        <v>78</v>
      </c>
      <c r="AS134" s="79" t="s">
        <v>74</v>
      </c>
      <c r="AT134" s="79" t="s">
        <v>187</v>
      </c>
      <c r="AU134" s="79" t="s">
        <v>74</v>
      </c>
      <c r="AV134" s="79" t="s">
        <v>188</v>
      </c>
      <c r="AW134" s="79" t="s">
        <v>81</v>
      </c>
      <c r="AX134" s="79" t="s">
        <v>77</v>
      </c>
      <c r="AY134" s="79" t="s">
        <v>74</v>
      </c>
      <c r="AZ134" s="79" t="s">
        <v>75</v>
      </c>
      <c r="BA134" s="79" t="s">
        <v>76</v>
      </c>
      <c r="BB134" s="79" t="s">
        <v>74</v>
      </c>
      <c r="BC134" s="79" t="s">
        <v>79</v>
      </c>
      <c r="BD134" s="79" t="s">
        <v>78</v>
      </c>
      <c r="BE134" s="79" t="s">
        <v>77</v>
      </c>
      <c r="BF134" s="79" t="s">
        <v>79</v>
      </c>
      <c r="BG134" s="79" t="s">
        <v>176</v>
      </c>
      <c r="BH134" s="79" t="s">
        <v>189</v>
      </c>
      <c r="BI134" s="79" t="s">
        <v>189</v>
      </c>
      <c r="BJ134" s="79" t="s">
        <v>88</v>
      </c>
      <c r="BK134" s="79" t="s">
        <v>88</v>
      </c>
      <c r="BL134" s="79"/>
      <c r="BM134" s="79"/>
      <c r="BN134" s="81"/>
    </row>
    <row r="135" spans="1:66" s="82" customFormat="1" ht="11.25">
      <c r="A135" s="75" t="s">
        <v>89</v>
      </c>
      <c r="B135" s="76">
        <v>36847</v>
      </c>
      <c r="C135" s="77">
        <v>200036633</v>
      </c>
      <c r="D135" s="93"/>
      <c r="E135" s="79" t="s">
        <v>73</v>
      </c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81"/>
    </row>
    <row r="136" spans="1:66" s="63" customFormat="1" ht="11.25">
      <c r="A136" s="68"/>
      <c r="B136" s="69"/>
      <c r="C136" s="72"/>
      <c r="D136" s="73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71"/>
    </row>
    <row r="137" spans="1:66" s="63" customFormat="1" ht="11.25" hidden="1">
      <c r="A137" s="87" t="s">
        <v>90</v>
      </c>
      <c r="B137" s="88">
        <v>34640</v>
      </c>
      <c r="C137" s="89"/>
      <c r="D137" s="90"/>
      <c r="E137" s="90" t="s">
        <v>148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34" t="s">
        <v>83</v>
      </c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1"/>
      <c r="BM137" s="61"/>
      <c r="BN137" s="62"/>
    </row>
    <row r="138" spans="1:66" s="63" customFormat="1" ht="11.25" hidden="1">
      <c r="A138" s="68" t="s">
        <v>90</v>
      </c>
      <c r="B138" s="69">
        <v>34893</v>
      </c>
      <c r="C138" s="70">
        <v>9515987</v>
      </c>
      <c r="D138" s="73"/>
      <c r="E138" s="67" t="s">
        <v>73</v>
      </c>
      <c r="F138" s="67">
        <v>57</v>
      </c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>
        <f>SUM(F138:AP138)</f>
        <v>57</v>
      </c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71"/>
    </row>
    <row r="139" spans="1:66" s="63" customFormat="1" ht="11.25" hidden="1">
      <c r="A139" s="68" t="s">
        <v>90</v>
      </c>
      <c r="B139" s="69">
        <v>34984</v>
      </c>
      <c r="C139" s="70">
        <v>9527220</v>
      </c>
      <c r="D139" s="73"/>
      <c r="E139" s="67" t="s">
        <v>73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 t="s">
        <v>83</v>
      </c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71"/>
    </row>
    <row r="140" spans="1:66" s="63" customFormat="1" ht="11.25" hidden="1">
      <c r="A140" s="68" t="s">
        <v>90</v>
      </c>
      <c r="B140" s="69">
        <v>35171</v>
      </c>
      <c r="C140" s="70">
        <v>9606919</v>
      </c>
      <c r="D140" s="73"/>
      <c r="E140" s="67" t="s">
        <v>73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 t="s">
        <v>83</v>
      </c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71"/>
    </row>
    <row r="141" spans="1:66" s="63" customFormat="1" ht="11.25" hidden="1">
      <c r="A141" s="68" t="s">
        <v>90</v>
      </c>
      <c r="B141" s="69">
        <v>35390</v>
      </c>
      <c r="C141" s="70">
        <v>9636327</v>
      </c>
      <c r="D141" s="73"/>
      <c r="E141" s="67" t="s">
        <v>73</v>
      </c>
      <c r="F141" s="67" t="s">
        <v>174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 t="s">
        <v>83</v>
      </c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71"/>
    </row>
    <row r="142" spans="1:66" s="63" customFormat="1" ht="11.25" hidden="1">
      <c r="A142" s="68" t="s">
        <v>90</v>
      </c>
      <c r="B142" s="69">
        <v>35493</v>
      </c>
      <c r="C142" s="70">
        <v>9704304</v>
      </c>
      <c r="D142" s="73"/>
      <c r="E142" s="67" t="s">
        <v>73</v>
      </c>
      <c r="F142" s="67" t="s">
        <v>174</v>
      </c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 t="s">
        <v>83</v>
      </c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71"/>
    </row>
    <row r="143" spans="1:66" s="63" customFormat="1" ht="11.25" hidden="1">
      <c r="A143" s="68" t="s">
        <v>90</v>
      </c>
      <c r="B143" s="69">
        <v>35542</v>
      </c>
      <c r="C143" s="70">
        <v>9708914</v>
      </c>
      <c r="D143" s="73"/>
      <c r="E143" s="67" t="s">
        <v>73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 t="s">
        <v>83</v>
      </c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71"/>
    </row>
    <row r="144" spans="1:66" s="63" customFormat="1" ht="11.25" hidden="1">
      <c r="A144" s="68" t="s">
        <v>90</v>
      </c>
      <c r="B144" s="69">
        <v>35670</v>
      </c>
      <c r="C144" s="70">
        <v>9725388</v>
      </c>
      <c r="D144" s="73"/>
      <c r="E144" s="67" t="s">
        <v>73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 t="s">
        <v>83</v>
      </c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71"/>
    </row>
    <row r="145" spans="1:66" s="63" customFormat="1" ht="11.25" hidden="1">
      <c r="A145" s="68" t="s">
        <v>90</v>
      </c>
      <c r="B145" s="69">
        <v>35752</v>
      </c>
      <c r="C145" s="70">
        <v>9732912</v>
      </c>
      <c r="D145" s="73"/>
      <c r="E145" s="67" t="s">
        <v>73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 t="s">
        <v>83</v>
      </c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71"/>
    </row>
    <row r="146" spans="1:66" s="63" customFormat="1" ht="11.25" hidden="1">
      <c r="A146" s="68" t="s">
        <v>90</v>
      </c>
      <c r="B146" s="69">
        <v>35949</v>
      </c>
      <c r="C146" s="70">
        <v>9812946</v>
      </c>
      <c r="D146" s="73"/>
      <c r="E146" s="67" t="s">
        <v>73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 t="s">
        <v>83</v>
      </c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71"/>
    </row>
    <row r="147" spans="1:66" s="63" customFormat="1" ht="11.25" hidden="1">
      <c r="A147" s="68" t="s">
        <v>90</v>
      </c>
      <c r="B147" s="69">
        <v>36030</v>
      </c>
      <c r="C147" s="70">
        <v>9825883</v>
      </c>
      <c r="D147" s="73"/>
      <c r="E147" s="67" t="s">
        <v>73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 t="s">
        <v>83</v>
      </c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71"/>
    </row>
    <row r="148" spans="1:66" s="63" customFormat="1" ht="11.25" hidden="1">
      <c r="A148" s="68" t="s">
        <v>90</v>
      </c>
      <c r="B148" s="69">
        <v>36157</v>
      </c>
      <c r="C148" s="70">
        <v>9839246</v>
      </c>
      <c r="D148" s="73"/>
      <c r="E148" s="67" t="s">
        <v>73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 t="s">
        <v>83</v>
      </c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71"/>
    </row>
    <row r="149" spans="1:66" s="63" customFormat="1" ht="11.25" hidden="1">
      <c r="A149" s="68" t="s">
        <v>90</v>
      </c>
      <c r="B149" s="69">
        <v>36258</v>
      </c>
      <c r="C149" s="70">
        <v>9907392</v>
      </c>
      <c r="D149" s="73"/>
      <c r="E149" s="67" t="s">
        <v>73</v>
      </c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 t="s">
        <v>83</v>
      </c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71"/>
    </row>
    <row r="150" spans="1:66" s="63" customFormat="1" ht="11.25" hidden="1">
      <c r="A150" s="68" t="s">
        <v>90</v>
      </c>
      <c r="B150" s="69">
        <v>36497</v>
      </c>
      <c r="C150" s="70">
        <v>9942572</v>
      </c>
      <c r="D150" s="73"/>
      <c r="E150" s="67" t="s">
        <v>73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 t="s">
        <v>83</v>
      </c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71"/>
    </row>
    <row r="151" spans="1:66" s="82" customFormat="1" ht="11.25">
      <c r="A151" s="75" t="s">
        <v>90</v>
      </c>
      <c r="B151" s="76">
        <v>36614</v>
      </c>
      <c r="C151" s="77">
        <v>7935</v>
      </c>
      <c r="D151" s="93"/>
      <c r="E151" s="79" t="s">
        <v>73</v>
      </c>
      <c r="F151" s="79">
        <v>60</v>
      </c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>
        <v>60</v>
      </c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81"/>
    </row>
    <row r="152" spans="1:66" s="82" customFormat="1" ht="11.25">
      <c r="A152" s="75" t="s">
        <v>90</v>
      </c>
      <c r="B152" s="76">
        <v>36753</v>
      </c>
      <c r="C152" s="77">
        <v>200026564</v>
      </c>
      <c r="D152" s="93"/>
      <c r="E152" s="79" t="s">
        <v>73</v>
      </c>
      <c r="F152" s="79">
        <v>300</v>
      </c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>
        <v>300</v>
      </c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81"/>
    </row>
    <row r="153" spans="1:66" s="82" customFormat="1" ht="11.25">
      <c r="A153" s="75" t="s">
        <v>90</v>
      </c>
      <c r="B153" s="76">
        <v>36847</v>
      </c>
      <c r="C153" s="77">
        <v>200036632</v>
      </c>
      <c r="D153" s="93"/>
      <c r="E153" s="79" t="s">
        <v>73</v>
      </c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 t="s">
        <v>83</v>
      </c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81"/>
    </row>
    <row r="154" spans="1:66" s="63" customFormat="1" ht="12" thickBot="1">
      <c r="A154" s="94"/>
      <c r="B154" s="95"/>
      <c r="C154" s="96"/>
      <c r="D154" s="9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9"/>
    </row>
    <row r="155" spans="1:66" s="63" customFormat="1" ht="11.25" hidden="1">
      <c r="A155" s="63" t="s">
        <v>190</v>
      </c>
      <c r="B155" s="100">
        <v>34640</v>
      </c>
      <c r="C155" s="100"/>
      <c r="D155" s="100"/>
      <c r="E155" s="100" t="s">
        <v>148</v>
      </c>
      <c r="AQ155" s="21" t="s">
        <v>83</v>
      </c>
      <c r="BL155" s="101"/>
      <c r="BM155" s="101"/>
      <c r="BN155" s="101"/>
    </row>
    <row r="156" spans="1:66" s="63" customFormat="1" ht="11.25" hidden="1">
      <c r="A156" s="63" t="s">
        <v>190</v>
      </c>
      <c r="B156" s="100">
        <v>35390</v>
      </c>
      <c r="C156" s="100"/>
      <c r="D156" s="100"/>
      <c r="E156" s="100" t="s">
        <v>73</v>
      </c>
      <c r="F156" s="63" t="s">
        <v>181</v>
      </c>
      <c r="AQ156" s="21" t="s">
        <v>83</v>
      </c>
      <c r="BL156" s="101"/>
      <c r="BM156" s="101"/>
      <c r="BN156" s="101"/>
    </row>
    <row r="157" spans="2:66" s="63" customFormat="1" ht="11.25" hidden="1">
      <c r="B157" s="100"/>
      <c r="C157" s="100"/>
      <c r="D157" s="100"/>
      <c r="E157" s="100"/>
      <c r="AQ157" s="21"/>
      <c r="BL157" s="101"/>
      <c r="BM157" s="101"/>
      <c r="BN157" s="101"/>
    </row>
    <row r="158" spans="1:65" ht="11.25" hidden="1">
      <c r="A158" s="102" t="s">
        <v>191</v>
      </c>
      <c r="B158" s="103">
        <v>35390</v>
      </c>
      <c r="C158" s="104">
        <v>9636331</v>
      </c>
      <c r="D158" s="103"/>
      <c r="E158" s="105" t="s">
        <v>73</v>
      </c>
      <c r="F158" s="106" t="s">
        <v>192</v>
      </c>
      <c r="G158" s="106"/>
      <c r="H158" s="106"/>
      <c r="I158" s="106"/>
      <c r="J158" s="106"/>
      <c r="K158" s="102"/>
      <c r="L158" s="106"/>
      <c r="M158" s="102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2"/>
      <c r="Y158" s="102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21" t="str">
        <f>IF(COUNTA(A158)=1,IF(SUM(E158:AP158)=0,"ND",SUM(E158:AP158))," ")</f>
        <v>ND</v>
      </c>
      <c r="AR158" s="21">
        <v>340</v>
      </c>
      <c r="AS158" s="106" t="s">
        <v>74</v>
      </c>
      <c r="AT158" s="106">
        <v>370</v>
      </c>
      <c r="AU158" s="106">
        <v>2.4</v>
      </c>
      <c r="AV158" s="106">
        <v>15</v>
      </c>
      <c r="AW158" s="106" t="s">
        <v>81</v>
      </c>
      <c r="AX158" s="21" t="s">
        <v>77</v>
      </c>
      <c r="AY158" s="106">
        <v>1.1</v>
      </c>
      <c r="AZ158" s="106" t="s">
        <v>87</v>
      </c>
      <c r="BA158" s="106"/>
      <c r="BB158" s="106">
        <v>140</v>
      </c>
      <c r="BC158" s="106"/>
      <c r="BD158" s="106">
        <v>15</v>
      </c>
      <c r="BE158" s="102">
        <v>0.68</v>
      </c>
      <c r="BF158" s="106">
        <v>0.27</v>
      </c>
      <c r="BG158" s="106">
        <v>0.05</v>
      </c>
      <c r="BH158" s="106">
        <v>90000</v>
      </c>
      <c r="BI158" s="106">
        <v>28000</v>
      </c>
      <c r="BJ158" s="106">
        <v>2400</v>
      </c>
      <c r="BK158" s="106">
        <v>1600</v>
      </c>
      <c r="BL158" s="107" t="str">
        <f>IF(COUNTA(BN158)=1,+BM158-BN158," ")</f>
        <v> </v>
      </c>
      <c r="BM158" s="107" t="str">
        <f>IF(COUNTA(BN158)=1,1000," ")</f>
        <v> </v>
      </c>
    </row>
    <row r="159" spans="1:65" ht="11.25" hidden="1">
      <c r="A159" s="102" t="s">
        <v>191</v>
      </c>
      <c r="B159" s="103">
        <v>35493</v>
      </c>
      <c r="C159" s="104">
        <v>9704305</v>
      </c>
      <c r="D159" s="103"/>
      <c r="E159" s="105" t="s">
        <v>73</v>
      </c>
      <c r="F159" s="106" t="s">
        <v>174</v>
      </c>
      <c r="G159" s="106"/>
      <c r="H159" s="106"/>
      <c r="I159" s="106"/>
      <c r="J159" s="106"/>
      <c r="K159" s="102"/>
      <c r="L159" s="106">
        <v>0.1</v>
      </c>
      <c r="M159" s="102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2"/>
      <c r="Y159" s="102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21" t="s">
        <v>83</v>
      </c>
      <c r="AS159" s="106"/>
      <c r="AT159" s="106"/>
      <c r="AU159" s="106"/>
      <c r="AV159" s="106"/>
      <c r="AW159" s="106"/>
      <c r="AY159" s="106"/>
      <c r="AZ159" s="106"/>
      <c r="BA159" s="106"/>
      <c r="BB159" s="106">
        <v>14</v>
      </c>
      <c r="BC159" s="106"/>
      <c r="BD159" s="106"/>
      <c r="BE159" s="102"/>
      <c r="BF159" s="106"/>
      <c r="BG159" s="106"/>
      <c r="BH159" s="106"/>
      <c r="BI159" s="106"/>
      <c r="BJ159" s="106"/>
      <c r="BK159" s="106"/>
      <c r="BL159" s="107"/>
      <c r="BM159" s="107"/>
    </row>
    <row r="160" spans="1:63" ht="11.25" hidden="1">
      <c r="A160" s="109" t="s">
        <v>193</v>
      </c>
      <c r="F160" s="111">
        <f>(MAXA(F$6:F$158))</f>
        <v>300</v>
      </c>
      <c r="G160" s="111">
        <f>(MAXA(G$6:G$158))</f>
        <v>0.6</v>
      </c>
      <c r="H160" s="111"/>
      <c r="I160" s="111"/>
      <c r="J160" s="111">
        <f aca="true" t="shared" si="7" ref="J160:S160">(MAXA(J$6:J$158))</f>
        <v>0</v>
      </c>
      <c r="K160" s="111">
        <f t="shared" si="7"/>
        <v>2.5</v>
      </c>
      <c r="L160" s="111">
        <f t="shared" si="7"/>
        <v>310</v>
      </c>
      <c r="M160" s="111">
        <f t="shared" si="7"/>
        <v>5.8</v>
      </c>
      <c r="N160" s="111">
        <f t="shared" si="7"/>
        <v>0</v>
      </c>
      <c r="O160" s="111">
        <f t="shared" si="7"/>
        <v>0</v>
      </c>
      <c r="P160" s="111">
        <f t="shared" si="7"/>
        <v>0</v>
      </c>
      <c r="Q160" s="111">
        <f t="shared" si="7"/>
        <v>16</v>
      </c>
      <c r="R160" s="111">
        <f t="shared" si="7"/>
        <v>5.8</v>
      </c>
      <c r="S160" s="111">
        <f t="shared" si="7"/>
        <v>0</v>
      </c>
      <c r="T160" s="111"/>
      <c r="U160" s="111">
        <f aca="true" t="shared" si="8" ref="U160:AE160">(MAXA(U$6:U$158))</f>
        <v>1.4</v>
      </c>
      <c r="V160" s="111">
        <f t="shared" si="8"/>
        <v>0</v>
      </c>
      <c r="W160" s="111">
        <f t="shared" si="8"/>
        <v>1.2</v>
      </c>
      <c r="X160" s="111">
        <f t="shared" si="8"/>
        <v>2.9</v>
      </c>
      <c r="Y160" s="111">
        <f t="shared" si="8"/>
        <v>0</v>
      </c>
      <c r="Z160" s="111">
        <f t="shared" si="8"/>
        <v>0</v>
      </c>
      <c r="AA160" s="111">
        <f t="shared" si="8"/>
        <v>43</v>
      </c>
      <c r="AB160" s="111">
        <f t="shared" si="8"/>
        <v>0</v>
      </c>
      <c r="AC160" s="111">
        <f t="shared" si="8"/>
        <v>2</v>
      </c>
      <c r="AD160" s="111">
        <f t="shared" si="8"/>
        <v>0</v>
      </c>
      <c r="AE160" s="111">
        <f t="shared" si="8"/>
        <v>0</v>
      </c>
      <c r="AF160" s="111"/>
      <c r="AG160" s="111">
        <f>(MAXA(AG$6:AG$158))</f>
        <v>1.3</v>
      </c>
      <c r="AH160" s="111">
        <f>(MAXA(AH$6:AH$158))</f>
        <v>20</v>
      </c>
      <c r="AI160" s="111">
        <f>(MAXA(AI$6:AI$158))</f>
        <v>1</v>
      </c>
      <c r="AJ160" s="111">
        <f>(MAXA(AJ$6:AJ$158))</f>
        <v>4.8</v>
      </c>
      <c r="AK160" s="111"/>
      <c r="AL160" s="111">
        <f aca="true" t="shared" si="9" ref="AL160:AZ160">(MAXA(AL$6:AL$158))</f>
        <v>0</v>
      </c>
      <c r="AM160" s="111">
        <f t="shared" si="9"/>
        <v>1.1</v>
      </c>
      <c r="AN160" s="111">
        <f t="shared" si="9"/>
        <v>1</v>
      </c>
      <c r="AO160" s="111">
        <f t="shared" si="9"/>
        <v>0.2</v>
      </c>
      <c r="AP160" s="111">
        <f t="shared" si="9"/>
        <v>0</v>
      </c>
      <c r="AQ160" s="111">
        <f t="shared" si="9"/>
        <v>313.6</v>
      </c>
      <c r="AR160" s="111">
        <f t="shared" si="9"/>
        <v>870</v>
      </c>
      <c r="AS160" s="111">
        <f t="shared" si="9"/>
        <v>4500</v>
      </c>
      <c r="AT160" s="111">
        <f t="shared" si="9"/>
        <v>1000</v>
      </c>
      <c r="AU160" s="111">
        <f t="shared" si="9"/>
        <v>120</v>
      </c>
      <c r="AV160" s="111">
        <f t="shared" si="9"/>
        <v>55</v>
      </c>
      <c r="AW160" s="111">
        <f t="shared" si="9"/>
        <v>2.6</v>
      </c>
      <c r="AX160" s="111">
        <f t="shared" si="9"/>
        <v>0.48</v>
      </c>
      <c r="AY160" s="111">
        <f t="shared" si="9"/>
        <v>6.4</v>
      </c>
      <c r="AZ160" s="111">
        <f t="shared" si="9"/>
        <v>28</v>
      </c>
      <c r="BA160" s="111"/>
      <c r="BB160" s="111">
        <f>(MAXA(BB$6:BB$158))</f>
        <v>140</v>
      </c>
      <c r="BC160" s="111"/>
      <c r="BD160" s="111">
        <f aca="true" t="shared" si="10" ref="BD160:BK160">(MAXA(BD$6:BD$158))</f>
        <v>170</v>
      </c>
      <c r="BE160" s="111">
        <f t="shared" si="10"/>
        <v>660</v>
      </c>
      <c r="BF160" s="111">
        <f t="shared" si="10"/>
        <v>6.1</v>
      </c>
      <c r="BG160" s="111">
        <f t="shared" si="10"/>
        <v>52</v>
      </c>
      <c r="BH160" s="111">
        <f t="shared" si="10"/>
        <v>220000</v>
      </c>
      <c r="BI160" s="111">
        <f t="shared" si="10"/>
        <v>96000</v>
      </c>
      <c r="BJ160" s="111">
        <f t="shared" si="10"/>
        <v>14000</v>
      </c>
      <c r="BK160" s="111">
        <f t="shared" si="10"/>
        <v>78000</v>
      </c>
    </row>
    <row r="161" ht="11.25" hidden="1">
      <c r="A161" s="112"/>
    </row>
    <row r="162" spans="1:65" ht="12.75" hidden="1">
      <c r="A162" s="109"/>
      <c r="F162" s="111">
        <f>IF(F160&gt;F5,1,0)</f>
        <v>0</v>
      </c>
      <c r="G162" s="111">
        <f>IF(G160&gt;G5,1,0)</f>
        <v>0</v>
      </c>
      <c r="H162" s="111"/>
      <c r="I162" s="111"/>
      <c r="J162" s="111">
        <f>IF(J160&gt;J5,1,0)</f>
        <v>0</v>
      </c>
      <c r="K162" s="111" t="s">
        <v>71</v>
      </c>
      <c r="L162" s="111">
        <f>IF(L160&gt;L5,1,0)</f>
        <v>1</v>
      </c>
      <c r="M162" s="111" t="s">
        <v>71</v>
      </c>
      <c r="N162" s="111">
        <f aca="true" t="shared" si="11" ref="N162:S162">IF(N160&gt;N5,1,0)</f>
        <v>0</v>
      </c>
      <c r="O162" s="111">
        <f t="shared" si="11"/>
        <v>0</v>
      </c>
      <c r="P162" s="111">
        <f t="shared" si="11"/>
        <v>0</v>
      </c>
      <c r="Q162" s="111">
        <f t="shared" si="11"/>
        <v>0</v>
      </c>
      <c r="R162" s="111">
        <f t="shared" si="11"/>
        <v>0</v>
      </c>
      <c r="S162" s="111">
        <f t="shared" si="11"/>
        <v>0</v>
      </c>
      <c r="T162" s="111"/>
      <c r="U162" s="111">
        <f>IF(U160&gt;U5,1,0)</f>
        <v>0</v>
      </c>
      <c r="V162" s="111">
        <f>IF(V160&gt;V5,1,0)</f>
        <v>0</v>
      </c>
      <c r="W162" s="111">
        <f>IF(W160&gt;W5,1,0)</f>
        <v>0</v>
      </c>
      <c r="X162" s="111" t="s">
        <v>71</v>
      </c>
      <c r="Y162" s="111" t="s">
        <v>71</v>
      </c>
      <c r="Z162" s="111">
        <f aca="true" t="shared" si="12" ref="Z162:AE162">IF(Z160&gt;Z5,1,0)</f>
        <v>0</v>
      </c>
      <c r="AA162" s="111">
        <f t="shared" si="12"/>
        <v>0</v>
      </c>
      <c r="AB162" s="111">
        <f t="shared" si="12"/>
        <v>0</v>
      </c>
      <c r="AC162" s="111">
        <f t="shared" si="12"/>
        <v>0</v>
      </c>
      <c r="AD162" s="111">
        <f t="shared" si="12"/>
        <v>0</v>
      </c>
      <c r="AE162" s="111">
        <f t="shared" si="12"/>
        <v>0</v>
      </c>
      <c r="AF162" s="111"/>
      <c r="AG162" s="111">
        <f>IF(AG160&gt;AG5,1,0)</f>
        <v>0</v>
      </c>
      <c r="AH162" s="111">
        <f>IF(AH160&gt;AH4,1,0)</f>
        <v>0</v>
      </c>
      <c r="AI162" s="111">
        <f>IF(AI160&gt;AI5,1,0)</f>
        <v>0</v>
      </c>
      <c r="AJ162" s="111">
        <f>IF(AJ160&gt;AJ5,1,0)</f>
        <v>0</v>
      </c>
      <c r="AK162" s="111"/>
      <c r="AL162" s="111" t="s">
        <v>71</v>
      </c>
      <c r="AM162" s="111">
        <v>0</v>
      </c>
      <c r="AN162" s="111">
        <f aca="true" t="array" ref="AN162">IF(COUNTA(AN$5)=1,SUM(IF(AN$6:AN$158&gt;AN$5,1,0))," ")</f>
        <v>0</v>
      </c>
      <c r="AO162" s="111">
        <f aca="true" t="array" ref="AO162">IF(COUNTA(AO$5)=1,SUM(IF(AO$6:AO$158&gt;AO$5,1,0))," ")</f>
        <v>0</v>
      </c>
      <c r="AP162" s="111" t="str">
        <f aca="true" t="array" ref="AP162">IF(COUNTA(AP$5)=1,SUM(IF(AP$6:AP$158&gt;AP$5,1,0))," ")</f>
        <v> </v>
      </c>
      <c r="AS162" s="113"/>
      <c r="AT162" s="113"/>
      <c r="AU162" s="113"/>
      <c r="AV162" s="113"/>
      <c r="AW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4"/>
      <c r="BM162" s="115"/>
    </row>
    <row r="163" spans="1:66" ht="11.25" hidden="1">
      <c r="A163" s="109" t="s">
        <v>194</v>
      </c>
      <c r="AM163" s="21">
        <f>IF(AM160&gt;AM5,1,0)</f>
        <v>0</v>
      </c>
      <c r="AN163" s="21">
        <f>IF(AN160&gt;AN5,1,0)</f>
        <v>0</v>
      </c>
      <c r="AO163" s="21">
        <f>IF(AO160&gt;AO5,1,0)</f>
        <v>0</v>
      </c>
      <c r="AP163" s="21">
        <f>IF(AP160&gt;AP5,1,0)</f>
        <v>0</v>
      </c>
      <c r="AR163" s="111" t="str">
        <f aca="true" t="array" ref="AR163">IF(COUNTA(AR$5)=1,SUM(IF(AR$6:AR$158&gt;AR$5,1,0))," ")</f>
        <v> </v>
      </c>
      <c r="AS163" s="111" t="s">
        <v>71</v>
      </c>
      <c r="AT163" s="111" t="s">
        <v>71</v>
      </c>
      <c r="AU163" s="111" t="s">
        <v>71</v>
      </c>
      <c r="AV163" s="111" t="s">
        <v>71</v>
      </c>
      <c r="AW163" s="111" t="s">
        <v>71</v>
      </c>
      <c r="AX163" s="111" t="str">
        <f aca="true" t="array" ref="AX163">IF(COUNTA(AX$5)=1,SUM(IF(AX$6:AX$158&gt;AX$5,1,0))," ")</f>
        <v> </v>
      </c>
      <c r="AY163" s="111">
        <f>IF(AY160&gt;AY4,1,0)</f>
        <v>0</v>
      </c>
      <c r="AZ163" s="111">
        <f>IF(AZ160&gt;AZ5,1,0)</f>
        <v>1</v>
      </c>
      <c r="BA163" s="111"/>
      <c r="BB163" s="111">
        <f>IF(BB160&gt;BB4,1,0)</f>
        <v>1</v>
      </c>
      <c r="BC163" s="111"/>
      <c r="BD163" s="111">
        <f>IF(BD160&gt;BD3,1,0)</f>
        <v>0</v>
      </c>
      <c r="BE163" s="111" t="s">
        <v>71</v>
      </c>
      <c r="BF163" s="111">
        <f>IF(BF160&gt;BF5,1,0)</f>
        <v>1</v>
      </c>
      <c r="BG163" s="111">
        <f>IF(BG160&gt;BG5,1,0)</f>
        <v>1</v>
      </c>
      <c r="BH163" s="111" t="s">
        <v>71</v>
      </c>
      <c r="BI163" s="111" t="s">
        <v>71</v>
      </c>
      <c r="BJ163" s="111" t="s">
        <v>71</v>
      </c>
      <c r="BK163" s="111" t="s">
        <v>71</v>
      </c>
      <c r="BL163" s="111" t="s">
        <v>71</v>
      </c>
      <c r="BM163" s="111" t="s">
        <v>71</v>
      </c>
      <c r="BN163" s="111" t="s">
        <v>71</v>
      </c>
    </row>
    <row r="164" ht="11.25" hidden="1"/>
    <row r="165" spans="1:71" s="121" customFormat="1" ht="11.25" hidden="1">
      <c r="A165" s="116" t="s">
        <v>195</v>
      </c>
      <c r="B165" s="117"/>
      <c r="C165" s="118"/>
      <c r="D165" s="117"/>
      <c r="E165" s="119"/>
      <c r="F165" s="116">
        <v>50</v>
      </c>
      <c r="G165" s="116">
        <v>27</v>
      </c>
      <c r="H165" s="116"/>
      <c r="I165" s="116"/>
      <c r="J165" s="116">
        <v>26</v>
      </c>
      <c r="K165" s="116">
        <v>1</v>
      </c>
      <c r="L165" s="116">
        <v>11</v>
      </c>
      <c r="M165" s="116">
        <v>2</v>
      </c>
      <c r="N165" s="116">
        <v>43</v>
      </c>
      <c r="O165" s="116">
        <v>30</v>
      </c>
      <c r="P165" s="116">
        <v>32</v>
      </c>
      <c r="Q165" s="116">
        <v>4</v>
      </c>
      <c r="R165" s="116">
        <v>9</v>
      </c>
      <c r="S165" s="116">
        <v>12</v>
      </c>
      <c r="T165" s="116"/>
      <c r="U165" s="116">
        <v>33</v>
      </c>
      <c r="V165" s="116">
        <v>10</v>
      </c>
      <c r="W165" s="116">
        <v>16</v>
      </c>
      <c r="X165" s="116">
        <v>47</v>
      </c>
      <c r="Y165" s="116">
        <v>35</v>
      </c>
      <c r="Z165" s="116">
        <v>29</v>
      </c>
      <c r="AA165" s="116">
        <v>49</v>
      </c>
      <c r="AB165" s="116">
        <v>39</v>
      </c>
      <c r="AC165" s="116">
        <v>6</v>
      </c>
      <c r="AD165" s="116">
        <v>40</v>
      </c>
      <c r="AE165" s="116"/>
      <c r="AF165" s="116"/>
      <c r="AG165" s="116">
        <v>25</v>
      </c>
      <c r="AH165" s="116">
        <v>41</v>
      </c>
      <c r="AI165" s="116">
        <v>28</v>
      </c>
      <c r="AJ165" s="116">
        <v>13</v>
      </c>
      <c r="AK165" s="116"/>
      <c r="AL165" s="116"/>
      <c r="AM165" s="116">
        <v>18</v>
      </c>
      <c r="AN165" s="116">
        <v>7</v>
      </c>
      <c r="AO165" s="116">
        <v>42</v>
      </c>
      <c r="AP165" s="116">
        <v>5</v>
      </c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20"/>
      <c r="BM165" s="120"/>
      <c r="BN165" s="120"/>
      <c r="BO165" s="116"/>
      <c r="BP165" s="116"/>
      <c r="BQ165" s="116"/>
      <c r="BR165" s="116"/>
      <c r="BS165" s="116"/>
    </row>
    <row r="166" spans="1:71" ht="14.25" hidden="1">
      <c r="A166" s="116" t="s">
        <v>196</v>
      </c>
      <c r="E166" s="122"/>
      <c r="F166" s="116">
        <v>1</v>
      </c>
      <c r="G166" s="116">
        <v>3</v>
      </c>
      <c r="H166" s="116"/>
      <c r="I166" s="116"/>
      <c r="J166" s="116">
        <v>8</v>
      </c>
      <c r="K166" s="116">
        <v>10</v>
      </c>
      <c r="L166" s="116">
        <v>12</v>
      </c>
      <c r="M166" s="116">
        <v>13</v>
      </c>
      <c r="N166" s="116">
        <v>14</v>
      </c>
      <c r="O166" s="116">
        <v>19</v>
      </c>
      <c r="P166" s="116">
        <v>21</v>
      </c>
      <c r="Q166" s="116">
        <v>22</v>
      </c>
      <c r="R166" s="116">
        <v>23</v>
      </c>
      <c r="S166" s="116">
        <v>24</v>
      </c>
      <c r="T166" s="116"/>
      <c r="U166" s="116">
        <v>26</v>
      </c>
      <c r="V166" s="116">
        <v>27</v>
      </c>
      <c r="W166" s="116">
        <v>29</v>
      </c>
      <c r="X166" s="116">
        <v>28</v>
      </c>
      <c r="Y166" s="116">
        <v>30</v>
      </c>
      <c r="Z166" s="116">
        <v>34</v>
      </c>
      <c r="AA166" s="116">
        <v>35</v>
      </c>
      <c r="AB166" s="116">
        <v>36</v>
      </c>
      <c r="AC166" s="116">
        <v>38</v>
      </c>
      <c r="AD166" s="116">
        <v>37</v>
      </c>
      <c r="AE166" s="116"/>
      <c r="AF166" s="116"/>
      <c r="AG166" s="116">
        <v>41</v>
      </c>
      <c r="AH166" s="116">
        <v>42</v>
      </c>
      <c r="AI166" s="116">
        <v>43</v>
      </c>
      <c r="AJ166" s="116">
        <v>44</v>
      </c>
      <c r="AK166" s="116"/>
      <c r="AL166" s="116"/>
      <c r="AM166" s="116">
        <v>46</v>
      </c>
      <c r="AN166" s="116">
        <v>47</v>
      </c>
      <c r="AO166" s="116">
        <v>51</v>
      </c>
      <c r="AP166" s="116">
        <v>50</v>
      </c>
      <c r="AQ166" s="123"/>
      <c r="AR166" s="123">
        <v>1</v>
      </c>
      <c r="AS166" s="123">
        <v>2</v>
      </c>
      <c r="AT166" s="123">
        <v>3</v>
      </c>
      <c r="AU166" s="123">
        <v>4</v>
      </c>
      <c r="AV166" s="123">
        <v>5</v>
      </c>
      <c r="AW166" s="123">
        <v>6</v>
      </c>
      <c r="AX166" s="123">
        <v>7</v>
      </c>
      <c r="AY166" s="123">
        <v>8</v>
      </c>
      <c r="AZ166" s="123">
        <v>9</v>
      </c>
      <c r="BA166" s="123"/>
      <c r="BB166" s="123">
        <v>11</v>
      </c>
      <c r="BC166" s="123"/>
      <c r="BD166" s="123">
        <v>13</v>
      </c>
      <c r="BE166" s="123">
        <v>14</v>
      </c>
      <c r="BF166" s="123">
        <v>15</v>
      </c>
      <c r="BG166" s="123">
        <v>16</v>
      </c>
      <c r="BH166" s="123">
        <v>17</v>
      </c>
      <c r="BI166" s="123">
        <v>18</v>
      </c>
      <c r="BJ166" s="123">
        <v>19</v>
      </c>
      <c r="BK166" s="123">
        <v>20</v>
      </c>
      <c r="BL166" s="124"/>
      <c r="BM166" s="124"/>
      <c r="BN166" s="124"/>
      <c r="BO166" s="123"/>
      <c r="BP166" s="123"/>
      <c r="BQ166" s="123"/>
      <c r="BR166" s="123"/>
      <c r="BS166" s="123"/>
    </row>
    <row r="167" spans="1:71" ht="11.25" hidden="1">
      <c r="A167" s="116" t="s">
        <v>197</v>
      </c>
      <c r="E167" s="122"/>
      <c r="F167" s="116">
        <v>16</v>
      </c>
      <c r="G167" s="116">
        <v>17</v>
      </c>
      <c r="H167" s="116"/>
      <c r="I167" s="116"/>
      <c r="J167" s="116">
        <v>22</v>
      </c>
      <c r="K167" s="116">
        <v>23</v>
      </c>
      <c r="L167" s="116">
        <v>24</v>
      </c>
      <c r="M167" s="116">
        <v>25</v>
      </c>
      <c r="N167" s="116">
        <v>31</v>
      </c>
      <c r="O167" s="116">
        <v>8</v>
      </c>
      <c r="P167" s="116">
        <v>12</v>
      </c>
      <c r="Q167" s="116">
        <v>27</v>
      </c>
      <c r="R167" s="116">
        <v>6</v>
      </c>
      <c r="S167" s="116">
        <v>9</v>
      </c>
      <c r="T167" s="116"/>
      <c r="U167" s="116">
        <v>26</v>
      </c>
      <c r="V167" s="116">
        <v>36</v>
      </c>
      <c r="W167" s="116">
        <v>10</v>
      </c>
      <c r="X167" s="116">
        <v>28</v>
      </c>
      <c r="Y167" s="116">
        <v>46</v>
      </c>
      <c r="Z167" s="116">
        <v>30</v>
      </c>
      <c r="AA167" s="116">
        <v>29</v>
      </c>
      <c r="AB167" s="116">
        <v>13</v>
      </c>
      <c r="AC167" s="116">
        <v>32</v>
      </c>
      <c r="AD167" s="116">
        <v>15</v>
      </c>
      <c r="AE167" s="116"/>
      <c r="AF167" s="116"/>
      <c r="AG167" s="116">
        <v>33</v>
      </c>
      <c r="AH167" s="116">
        <v>34</v>
      </c>
      <c r="AI167" s="116">
        <v>35</v>
      </c>
      <c r="AJ167" s="116">
        <v>2</v>
      </c>
      <c r="AK167" s="116"/>
      <c r="AL167" s="116"/>
      <c r="AM167" s="116">
        <v>37</v>
      </c>
      <c r="AN167" s="116">
        <v>38</v>
      </c>
      <c r="AO167" s="116">
        <v>1</v>
      </c>
      <c r="AP167" s="116">
        <v>39</v>
      </c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4"/>
      <c r="BM167" s="124"/>
      <c r="BN167" s="124"/>
      <c r="BO167" s="123"/>
      <c r="BP167" s="123"/>
      <c r="BQ167" s="123"/>
      <c r="BR167" s="123"/>
      <c r="BS167" s="123"/>
    </row>
    <row r="168" spans="1:42" ht="11.25" hidden="1">
      <c r="A168" s="21" t="s">
        <v>198</v>
      </c>
      <c r="F168" s="21">
        <v>41</v>
      </c>
      <c r="G168" s="21">
        <v>44</v>
      </c>
      <c r="J168" s="21">
        <v>32</v>
      </c>
      <c r="K168" s="21">
        <v>5</v>
      </c>
      <c r="L168" s="21">
        <v>16</v>
      </c>
      <c r="M168" s="21">
        <v>2</v>
      </c>
      <c r="N168" s="21">
        <v>50</v>
      </c>
      <c r="O168" s="21">
        <v>39</v>
      </c>
      <c r="P168" s="21">
        <v>38</v>
      </c>
      <c r="Q168" s="21">
        <v>1</v>
      </c>
      <c r="R168" s="21">
        <v>13</v>
      </c>
      <c r="S168" s="21">
        <v>20</v>
      </c>
      <c r="U168" s="21">
        <v>15</v>
      </c>
      <c r="V168" s="21">
        <v>12</v>
      </c>
      <c r="W168" s="21">
        <v>22</v>
      </c>
      <c r="X168" s="21">
        <v>6</v>
      </c>
      <c r="Y168" s="21">
        <v>28</v>
      </c>
      <c r="Z168" s="21">
        <v>47</v>
      </c>
      <c r="AA168" s="21">
        <v>40</v>
      </c>
      <c r="AB168" s="21">
        <v>42</v>
      </c>
      <c r="AC168" s="21">
        <v>11</v>
      </c>
      <c r="AD168" s="21">
        <v>45</v>
      </c>
      <c r="AG168" s="21">
        <v>29</v>
      </c>
      <c r="AH168" s="21">
        <v>43</v>
      </c>
      <c r="AI168" s="21">
        <v>46</v>
      </c>
      <c r="AJ168" s="21">
        <v>17</v>
      </c>
      <c r="AM168" s="21">
        <v>21</v>
      </c>
      <c r="AN168" s="21">
        <v>7</v>
      </c>
      <c r="AO168" s="21">
        <v>48</v>
      </c>
      <c r="AP168" s="21">
        <v>3</v>
      </c>
    </row>
    <row r="169" spans="1:42" ht="11.25" hidden="1">
      <c r="A169" s="21" t="s">
        <v>199</v>
      </c>
      <c r="F169" s="21">
        <v>39</v>
      </c>
      <c r="G169" s="21">
        <v>40</v>
      </c>
      <c r="J169" s="21">
        <v>6</v>
      </c>
      <c r="K169" s="21">
        <v>7</v>
      </c>
      <c r="L169" s="21">
        <v>8</v>
      </c>
      <c r="M169" s="21">
        <v>9</v>
      </c>
      <c r="N169" s="21">
        <v>41</v>
      </c>
      <c r="O169" s="21">
        <v>13</v>
      </c>
      <c r="P169" s="21">
        <v>15</v>
      </c>
      <c r="Q169" s="21">
        <v>16</v>
      </c>
      <c r="R169" s="21">
        <v>17</v>
      </c>
      <c r="S169" s="21">
        <v>18</v>
      </c>
      <c r="U169" s="21">
        <v>20</v>
      </c>
      <c r="V169" s="21">
        <v>21</v>
      </c>
      <c r="W169" s="21">
        <v>23</v>
      </c>
      <c r="X169" s="21">
        <v>22</v>
      </c>
      <c r="Y169" s="21">
        <v>24</v>
      </c>
      <c r="Z169" s="21">
        <v>42</v>
      </c>
      <c r="AA169" s="21">
        <v>43</v>
      </c>
      <c r="AB169" s="21">
        <v>44</v>
      </c>
      <c r="AC169" s="21">
        <v>28</v>
      </c>
      <c r="AD169" s="21">
        <v>45</v>
      </c>
      <c r="AG169" s="21">
        <v>31</v>
      </c>
      <c r="AH169" s="21">
        <v>46</v>
      </c>
      <c r="AI169" s="21">
        <v>47</v>
      </c>
      <c r="AJ169" s="21">
        <v>32</v>
      </c>
      <c r="AM169" s="21">
        <v>34</v>
      </c>
      <c r="AN169" s="21">
        <v>35</v>
      </c>
      <c r="AO169" s="21">
        <v>48</v>
      </c>
      <c r="AP169" s="21">
        <v>38</v>
      </c>
    </row>
    <row r="170" spans="1:42" ht="11.25" hidden="1">
      <c r="A170" s="21" t="s">
        <v>200</v>
      </c>
      <c r="F170" s="21">
        <v>46</v>
      </c>
      <c r="G170" s="21">
        <v>50</v>
      </c>
      <c r="J170" s="21">
        <v>38</v>
      </c>
      <c r="K170" s="21">
        <v>5</v>
      </c>
      <c r="L170" s="21">
        <v>15</v>
      </c>
      <c r="M170" s="21">
        <v>1</v>
      </c>
      <c r="N170" s="21">
        <v>54</v>
      </c>
      <c r="O170" s="21">
        <v>40</v>
      </c>
      <c r="P170" s="21">
        <v>41</v>
      </c>
      <c r="Q170" s="21">
        <v>4</v>
      </c>
      <c r="R170" s="21">
        <v>11</v>
      </c>
      <c r="S170" s="21">
        <v>17</v>
      </c>
      <c r="U170" s="21">
        <v>14</v>
      </c>
      <c r="V170" s="21">
        <v>13</v>
      </c>
      <c r="W170" s="21">
        <v>26</v>
      </c>
      <c r="X170" s="21">
        <v>6</v>
      </c>
      <c r="Y170" s="21">
        <v>32</v>
      </c>
      <c r="Z170" s="21">
        <v>53</v>
      </c>
      <c r="AA170" s="21">
        <v>48</v>
      </c>
      <c r="AB170" s="21">
        <v>49</v>
      </c>
      <c r="AC170" s="21">
        <v>7</v>
      </c>
      <c r="AD170" s="21">
        <v>51</v>
      </c>
      <c r="AG170" s="21">
        <v>31</v>
      </c>
      <c r="AH170" s="21">
        <v>47</v>
      </c>
      <c r="AI170" s="21">
        <v>52</v>
      </c>
      <c r="AJ170" s="21">
        <v>18</v>
      </c>
      <c r="AM170" s="21">
        <v>27</v>
      </c>
      <c r="AN170" s="21">
        <v>8</v>
      </c>
      <c r="AO170" s="21">
        <v>55</v>
      </c>
      <c r="AP170" s="21">
        <v>3</v>
      </c>
    </row>
    <row r="171" spans="1:42" ht="11.25" hidden="1">
      <c r="A171" s="21" t="s">
        <v>201</v>
      </c>
      <c r="F171" s="21">
        <v>7</v>
      </c>
      <c r="G171" s="21">
        <v>30</v>
      </c>
      <c r="J171" s="21">
        <v>45</v>
      </c>
      <c r="K171" s="21">
        <v>5</v>
      </c>
      <c r="L171" s="21">
        <v>16</v>
      </c>
      <c r="M171" s="21">
        <v>1</v>
      </c>
      <c r="N171" s="21">
        <v>47</v>
      </c>
      <c r="O171" s="21">
        <v>50</v>
      </c>
      <c r="P171" s="21">
        <v>51</v>
      </c>
      <c r="Q171" s="21">
        <v>3</v>
      </c>
      <c r="R171" s="21">
        <v>12</v>
      </c>
      <c r="S171" s="21">
        <v>19</v>
      </c>
      <c r="U171" s="21">
        <v>14</v>
      </c>
      <c r="V171" s="21">
        <v>13</v>
      </c>
      <c r="W171" s="21">
        <v>26</v>
      </c>
      <c r="X171" s="21">
        <v>52</v>
      </c>
      <c r="Y171" s="21">
        <v>31</v>
      </c>
      <c r="Z171" s="21">
        <v>46</v>
      </c>
      <c r="AA171" s="21">
        <v>15</v>
      </c>
      <c r="AB171" s="21">
        <v>18</v>
      </c>
      <c r="AC171" s="21">
        <v>6</v>
      </c>
      <c r="AD171" s="21">
        <v>39</v>
      </c>
      <c r="AG171" s="21">
        <v>42</v>
      </c>
      <c r="AH171" s="21">
        <v>11</v>
      </c>
      <c r="AI171" s="21">
        <v>44</v>
      </c>
      <c r="AJ171" s="21">
        <v>21</v>
      </c>
      <c r="AM171" s="21">
        <v>29</v>
      </c>
      <c r="AN171" s="21">
        <v>8</v>
      </c>
      <c r="AO171" s="21">
        <v>48</v>
      </c>
      <c r="AP171" s="21">
        <v>4</v>
      </c>
    </row>
    <row r="172" spans="1:42" ht="11.25" hidden="1">
      <c r="A172" s="112" t="s">
        <v>202</v>
      </c>
      <c r="B172" s="125"/>
      <c r="C172" s="126"/>
      <c r="D172" s="125"/>
      <c r="F172" s="21">
        <v>6</v>
      </c>
      <c r="G172" s="21">
        <v>24</v>
      </c>
      <c r="J172" s="21">
        <v>31</v>
      </c>
      <c r="K172" s="21">
        <v>4</v>
      </c>
      <c r="L172" s="21">
        <v>11</v>
      </c>
      <c r="M172" s="21">
        <v>1</v>
      </c>
      <c r="R172" s="21">
        <v>9</v>
      </c>
      <c r="S172" s="21">
        <v>12</v>
      </c>
      <c r="U172" s="21">
        <v>10</v>
      </c>
      <c r="V172" s="21">
        <v>10</v>
      </c>
      <c r="W172" s="21">
        <v>18</v>
      </c>
      <c r="Z172" s="21">
        <v>32</v>
      </c>
      <c r="AC172" s="21">
        <v>5</v>
      </c>
      <c r="AG172" s="21">
        <v>28</v>
      </c>
      <c r="AI172" s="21">
        <v>30</v>
      </c>
      <c r="AJ172" s="21">
        <v>14</v>
      </c>
      <c r="AM172" s="21">
        <v>21</v>
      </c>
      <c r="AO172" s="21">
        <v>34</v>
      </c>
      <c r="AP172" s="21">
        <v>3</v>
      </c>
    </row>
    <row r="206" ht="11.25"/>
    <row r="207" ht="11.25"/>
    <row r="208" ht="11.25"/>
    <row r="209" ht="11.25"/>
  </sheetData>
  <mergeCells count="1">
    <mergeCell ref="A1:D5"/>
  </mergeCells>
  <printOptions verticalCentered="1"/>
  <pageMargins left="0.39" right="0.46" top="1.5" bottom="0.93" header="0.98" footer="0.55"/>
  <pageSetup orientation="landscape" pageOrder="overThenDown" scale="70" r:id="rId4"/>
  <headerFooter alignWithMargins="0">
    <oddHeader>&amp;C&amp;"Arial,Regular"&amp;12Table 2
Ground  Water Quality and Elevation Data for French Lake SLF</oddHeader>
    <oddFooter>&amp;C&amp;"Arial,Regular"Page 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6" sqref="H76"/>
    </sheetView>
  </sheetViews>
  <sheetFormatPr defaultColWidth="9.140625" defaultRowHeight="12.75"/>
  <cols>
    <col min="1" max="1" width="10.28125" style="4" customWidth="1"/>
    <col min="2" max="3" width="7.57421875" style="4" customWidth="1"/>
    <col min="4" max="4" width="7.7109375" style="4" customWidth="1"/>
    <col min="5" max="5" width="6.00390625" style="4" customWidth="1"/>
    <col min="6" max="6" width="7.57421875" style="4" customWidth="1"/>
    <col min="7" max="7" width="5.7109375" style="4" customWidth="1"/>
    <col min="8" max="8" width="5.8515625" style="4" customWidth="1"/>
    <col min="9" max="9" width="10.28125" style="4" customWidth="1"/>
    <col min="10" max="10" width="5.421875" style="4" customWidth="1"/>
    <col min="11" max="11" width="7.421875" style="4" customWidth="1"/>
    <col min="12" max="12" width="8.00390625" style="4" customWidth="1"/>
    <col min="13" max="13" width="6.57421875" style="4" customWidth="1"/>
    <col min="14" max="14" width="6.421875" style="4" customWidth="1"/>
    <col min="15" max="15" width="6.00390625" style="4" customWidth="1"/>
    <col min="16" max="16" width="6.140625" style="4" customWidth="1"/>
    <col min="17" max="17" width="6.8515625" style="4" customWidth="1"/>
    <col min="18" max="18" width="7.421875" style="4" customWidth="1"/>
    <col min="19" max="19" width="7.57421875" style="4" customWidth="1"/>
    <col min="20" max="20" width="4.8515625" style="4" customWidth="1"/>
    <col min="21" max="21" width="0" style="4" hidden="1" customWidth="1"/>
    <col min="22" max="22" width="11.28125" style="4" hidden="1" customWidth="1"/>
    <col min="23" max="16384" width="10.28125" style="4" customWidth="1"/>
  </cols>
  <sheetData>
    <row r="1" spans="1:21" ht="12.75">
      <c r="A1" s="127" t="s">
        <v>91</v>
      </c>
      <c r="B1" s="128" t="s">
        <v>92</v>
      </c>
      <c r="C1" s="128" t="s">
        <v>93</v>
      </c>
      <c r="D1" s="128" t="s">
        <v>94</v>
      </c>
      <c r="E1" s="129" t="s">
        <v>95</v>
      </c>
      <c r="F1" s="128" t="s">
        <v>96</v>
      </c>
      <c r="G1" s="128" t="s">
        <v>95</v>
      </c>
      <c r="H1" s="128" t="s">
        <v>97</v>
      </c>
      <c r="I1" s="128" t="s">
        <v>98</v>
      </c>
      <c r="J1" s="128" t="s">
        <v>99</v>
      </c>
      <c r="K1" s="130" t="s">
        <v>100</v>
      </c>
      <c r="L1" s="128" t="s">
        <v>101</v>
      </c>
      <c r="M1" s="128" t="s">
        <v>102</v>
      </c>
      <c r="N1" s="128" t="s">
        <v>103</v>
      </c>
      <c r="O1" s="128" t="s">
        <v>103</v>
      </c>
      <c r="P1" s="128" t="s">
        <v>92</v>
      </c>
      <c r="Q1" s="128" t="s">
        <v>104</v>
      </c>
      <c r="R1" s="128" t="s">
        <v>105</v>
      </c>
      <c r="S1" s="128" t="s">
        <v>106</v>
      </c>
      <c r="T1" s="131"/>
      <c r="U1" s="132"/>
    </row>
    <row r="2" spans="1:21" ht="13.5" thickBot="1">
      <c r="A2" s="133" t="s">
        <v>107</v>
      </c>
      <c r="B2" s="134" t="s">
        <v>108</v>
      </c>
      <c r="C2" s="134" t="s">
        <v>109</v>
      </c>
      <c r="D2" s="134" t="s">
        <v>110</v>
      </c>
      <c r="E2" s="134" t="s">
        <v>111</v>
      </c>
      <c r="F2" s="134" t="s">
        <v>112</v>
      </c>
      <c r="G2" s="134" t="s">
        <v>113</v>
      </c>
      <c r="H2" s="134" t="s">
        <v>114</v>
      </c>
      <c r="I2" s="134" t="s">
        <v>115</v>
      </c>
      <c r="J2" s="134" t="s">
        <v>116</v>
      </c>
      <c r="K2" s="135" t="s">
        <v>117</v>
      </c>
      <c r="L2" s="134" t="s">
        <v>118</v>
      </c>
      <c r="M2" s="134" t="s">
        <v>119</v>
      </c>
      <c r="N2" s="134" t="s">
        <v>120</v>
      </c>
      <c r="O2" s="134" t="s">
        <v>121</v>
      </c>
      <c r="P2" s="134" t="s">
        <v>122</v>
      </c>
      <c r="Q2" s="134" t="s">
        <v>123</v>
      </c>
      <c r="R2" s="134" t="s">
        <v>124</v>
      </c>
      <c r="S2" s="134" t="s">
        <v>125</v>
      </c>
      <c r="T2" s="136" t="s">
        <v>126</v>
      </c>
      <c r="U2" s="137" t="s">
        <v>127</v>
      </c>
    </row>
    <row r="3" spans="1:21" ht="12.7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34"/>
      <c r="M3" s="134"/>
      <c r="N3" s="134"/>
      <c r="O3" s="134"/>
      <c r="P3" s="134"/>
      <c r="Q3" s="134"/>
      <c r="R3" s="134"/>
      <c r="S3" s="134"/>
      <c r="T3" s="136"/>
      <c r="U3" s="138"/>
    </row>
    <row r="4" spans="1:21" ht="12.75" hidden="1">
      <c r="A4" s="139" t="s">
        <v>128</v>
      </c>
      <c r="B4" s="140" t="s">
        <v>145</v>
      </c>
      <c r="C4" s="141">
        <v>34121</v>
      </c>
      <c r="D4" s="142">
        <v>0.05</v>
      </c>
      <c r="E4" s="142">
        <v>0.9</v>
      </c>
      <c r="F4" s="142">
        <v>1502</v>
      </c>
      <c r="G4" s="143"/>
      <c r="H4" s="143"/>
      <c r="I4" s="140" t="s">
        <v>203</v>
      </c>
      <c r="J4" s="143"/>
      <c r="K4" s="143"/>
      <c r="L4" s="144"/>
      <c r="M4" s="145"/>
      <c r="N4" s="142"/>
      <c r="O4" s="142"/>
      <c r="P4" s="142"/>
      <c r="Q4" s="146">
        <f aca="true" t="shared" si="0" ref="Q4:Q18">O4-N4</f>
        <v>0</v>
      </c>
      <c r="R4" s="146">
        <f aca="true" t="shared" si="1" ref="R4:R18">P4-O4</f>
        <v>0</v>
      </c>
      <c r="S4" s="147">
        <f aca="true" t="shared" si="2" ref="S4:S27">R4-Q4</f>
        <v>0</v>
      </c>
      <c r="T4" s="148"/>
      <c r="U4" s="149"/>
    </row>
    <row r="5" spans="1:21" ht="12.75" hidden="1">
      <c r="A5" s="139" t="s">
        <v>128</v>
      </c>
      <c r="B5" s="140" t="s">
        <v>145</v>
      </c>
      <c r="C5" s="141">
        <v>34893</v>
      </c>
      <c r="D5" s="142">
        <v>0.4</v>
      </c>
      <c r="E5" s="142">
        <v>5.8</v>
      </c>
      <c r="F5" s="142">
        <v>1345</v>
      </c>
      <c r="G5" s="143">
        <v>6.64</v>
      </c>
      <c r="H5" s="143">
        <v>14.9</v>
      </c>
      <c r="I5" s="140" t="s">
        <v>99</v>
      </c>
      <c r="J5" s="143">
        <f>40.5/(120+48)</f>
        <v>0.24107142857142858</v>
      </c>
      <c r="K5" s="143">
        <f>120+48</f>
        <v>168</v>
      </c>
      <c r="L5" s="144">
        <v>40.5</v>
      </c>
      <c r="M5" s="145">
        <f>40.5/13.35</f>
        <v>3.033707865168539</v>
      </c>
      <c r="N5" s="142">
        <v>115.05</v>
      </c>
      <c r="O5" s="142">
        <v>115.02</v>
      </c>
      <c r="P5" s="142">
        <v>135.5</v>
      </c>
      <c r="Q5" s="146">
        <f t="shared" si="0"/>
        <v>-0.030000000000001137</v>
      </c>
      <c r="R5" s="146">
        <f t="shared" si="1"/>
        <v>20.480000000000004</v>
      </c>
      <c r="S5" s="147">
        <f t="shared" si="2"/>
        <v>20.510000000000005</v>
      </c>
      <c r="T5" s="148"/>
      <c r="U5" s="149"/>
    </row>
    <row r="6" spans="1:21" ht="12.75" hidden="1">
      <c r="A6" s="139" t="s">
        <v>128</v>
      </c>
      <c r="B6" s="140" t="s">
        <v>145</v>
      </c>
      <c r="C6" s="141">
        <v>35171</v>
      </c>
      <c r="D6" s="142">
        <v>0.1</v>
      </c>
      <c r="E6" s="142">
        <v>23</v>
      </c>
      <c r="F6" s="142">
        <v>1242</v>
      </c>
      <c r="G6" s="143">
        <v>6.66</v>
      </c>
      <c r="H6" s="143">
        <v>11</v>
      </c>
      <c r="I6" s="140" t="s">
        <v>203</v>
      </c>
      <c r="J6" s="143">
        <f>39/(120+15)</f>
        <v>0.28888888888888886</v>
      </c>
      <c r="K6" s="143">
        <f>120+15</f>
        <v>135</v>
      </c>
      <c r="L6" s="144">
        <v>39</v>
      </c>
      <c r="M6" s="145">
        <f>39/13</f>
        <v>3</v>
      </c>
      <c r="N6" s="142">
        <v>115.55</v>
      </c>
      <c r="O6" s="142">
        <v>115.52</v>
      </c>
      <c r="P6" s="142">
        <v>135.5</v>
      </c>
      <c r="Q6" s="146">
        <f t="shared" si="0"/>
        <v>-0.030000000000001137</v>
      </c>
      <c r="R6" s="146">
        <f t="shared" si="1"/>
        <v>19.980000000000004</v>
      </c>
      <c r="S6" s="147">
        <f t="shared" si="2"/>
        <v>20.010000000000005</v>
      </c>
      <c r="T6" s="148"/>
      <c r="U6" s="149"/>
    </row>
    <row r="7" spans="1:21" ht="12.75" hidden="1">
      <c r="A7" s="139" t="s">
        <v>128</v>
      </c>
      <c r="B7" s="140" t="s">
        <v>72</v>
      </c>
      <c r="C7" s="141">
        <v>34122</v>
      </c>
      <c r="D7" s="142"/>
      <c r="E7" s="142">
        <v>10</v>
      </c>
      <c r="F7" s="142">
        <v>1093</v>
      </c>
      <c r="G7" s="143"/>
      <c r="H7" s="143"/>
      <c r="I7" s="140" t="s">
        <v>204</v>
      </c>
      <c r="J7" s="143"/>
      <c r="K7" s="143"/>
      <c r="L7" s="144"/>
      <c r="M7" s="145"/>
      <c r="N7" s="142"/>
      <c r="O7" s="142"/>
      <c r="P7" s="142"/>
      <c r="Q7" s="146">
        <f t="shared" si="0"/>
        <v>0</v>
      </c>
      <c r="R7" s="146">
        <f t="shared" si="1"/>
        <v>0</v>
      </c>
      <c r="S7" s="147">
        <f t="shared" si="2"/>
        <v>0</v>
      </c>
      <c r="T7" s="148"/>
      <c r="U7" s="149"/>
    </row>
    <row r="8" spans="1:21" ht="12.75" hidden="1">
      <c r="A8" s="139" t="s">
        <v>128</v>
      </c>
      <c r="B8" s="140" t="s">
        <v>72</v>
      </c>
      <c r="C8" s="141">
        <v>34893</v>
      </c>
      <c r="D8" s="142">
        <v>1.5</v>
      </c>
      <c r="E8" s="142">
        <v>1.7</v>
      </c>
      <c r="F8" s="142">
        <v>1003</v>
      </c>
      <c r="G8" s="143">
        <v>6.98</v>
      </c>
      <c r="H8" s="143">
        <v>12.6</v>
      </c>
      <c r="I8" s="140" t="s">
        <v>99</v>
      </c>
      <c r="J8" s="143">
        <f>18.75/136</f>
        <v>0.13786764705882354</v>
      </c>
      <c r="K8" s="143">
        <v>136</v>
      </c>
      <c r="L8" s="144">
        <v>18.75</v>
      </c>
      <c r="M8" s="145">
        <f>18.75/6.05</f>
        <v>3.0991735537190084</v>
      </c>
      <c r="N8" s="142">
        <v>100.83</v>
      </c>
      <c r="O8" s="142">
        <v>100.82</v>
      </c>
      <c r="P8" s="142">
        <v>110.1</v>
      </c>
      <c r="Q8" s="146">
        <f t="shared" si="0"/>
        <v>-0.010000000000005116</v>
      </c>
      <c r="R8" s="146">
        <f t="shared" si="1"/>
        <v>9.280000000000001</v>
      </c>
      <c r="S8" s="147">
        <f t="shared" si="2"/>
        <v>9.290000000000006</v>
      </c>
      <c r="T8" s="148"/>
      <c r="U8" s="149"/>
    </row>
    <row r="9" spans="1:21" ht="12.75" hidden="1">
      <c r="A9" s="139" t="s">
        <v>128</v>
      </c>
      <c r="B9" s="140" t="s">
        <v>72</v>
      </c>
      <c r="C9" s="141">
        <v>35171</v>
      </c>
      <c r="D9" s="142">
        <v>0.4</v>
      </c>
      <c r="E9" s="142">
        <v>1.7</v>
      </c>
      <c r="F9" s="142">
        <v>850</v>
      </c>
      <c r="G9" s="143">
        <v>6.69</v>
      </c>
      <c r="H9" s="143">
        <v>11.2</v>
      </c>
      <c r="I9" s="140" t="s">
        <v>203</v>
      </c>
      <c r="J9" s="143">
        <f>18/90</f>
        <v>0.2</v>
      </c>
      <c r="K9" s="143">
        <v>90</v>
      </c>
      <c r="L9" s="144">
        <v>18</v>
      </c>
      <c r="M9" s="145">
        <f>18/5.8</f>
        <v>3.103448275862069</v>
      </c>
      <c r="N9" s="142">
        <v>101.26</v>
      </c>
      <c r="O9" s="142">
        <v>101.23</v>
      </c>
      <c r="P9" s="142">
        <v>110.1</v>
      </c>
      <c r="Q9" s="146">
        <f t="shared" si="0"/>
        <v>-0.030000000000001137</v>
      </c>
      <c r="R9" s="146">
        <f t="shared" si="1"/>
        <v>8.86999999999999</v>
      </c>
      <c r="S9" s="147">
        <f t="shared" si="2"/>
        <v>8.899999999999991</v>
      </c>
      <c r="T9" s="148"/>
      <c r="U9" s="149"/>
    </row>
    <row r="10" spans="1:21" ht="27" hidden="1">
      <c r="A10" s="133" t="s">
        <v>128</v>
      </c>
      <c r="B10" s="150" t="s">
        <v>72</v>
      </c>
      <c r="C10" s="151">
        <v>35390</v>
      </c>
      <c r="D10" s="152">
        <v>0.3</v>
      </c>
      <c r="E10" s="153">
        <v>4.8</v>
      </c>
      <c r="F10" s="153">
        <v>975</v>
      </c>
      <c r="G10" s="152">
        <v>6.77</v>
      </c>
      <c r="H10" s="152">
        <v>8.1</v>
      </c>
      <c r="I10" s="154" t="s">
        <v>205</v>
      </c>
      <c r="J10" s="155">
        <v>0.196</v>
      </c>
      <c r="K10" s="155">
        <v>84</v>
      </c>
      <c r="L10" s="156">
        <v>16.5</v>
      </c>
      <c r="M10" s="157">
        <v>3</v>
      </c>
      <c r="N10" s="146">
        <v>104.7</v>
      </c>
      <c r="O10" s="146">
        <v>104.7</v>
      </c>
      <c r="P10" s="146">
        <v>113</v>
      </c>
      <c r="Q10" s="146">
        <f t="shared" si="0"/>
        <v>0</v>
      </c>
      <c r="R10" s="146">
        <f t="shared" si="1"/>
        <v>8.299999999999997</v>
      </c>
      <c r="S10" s="147">
        <f t="shared" si="2"/>
        <v>8.299999999999997</v>
      </c>
      <c r="T10" s="158" t="s">
        <v>129</v>
      </c>
      <c r="U10" s="159" t="s">
        <v>206</v>
      </c>
    </row>
    <row r="11" spans="1:21" ht="12.75" hidden="1">
      <c r="A11" s="133" t="s">
        <v>128</v>
      </c>
      <c r="B11" s="150" t="s">
        <v>72</v>
      </c>
      <c r="C11" s="151">
        <v>35551</v>
      </c>
      <c r="D11" s="152">
        <v>0.3</v>
      </c>
      <c r="E11" s="153">
        <v>3.1</v>
      </c>
      <c r="F11" s="153">
        <v>1025</v>
      </c>
      <c r="G11" s="152">
        <v>7.43</v>
      </c>
      <c r="H11" s="152">
        <v>11</v>
      </c>
      <c r="I11" s="154" t="s">
        <v>207</v>
      </c>
      <c r="J11" s="155">
        <v>0.2</v>
      </c>
      <c r="K11" s="155"/>
      <c r="L11" s="156">
        <v>10.8</v>
      </c>
      <c r="M11" s="157">
        <v>3</v>
      </c>
      <c r="N11" s="146">
        <v>104.7</v>
      </c>
      <c r="O11" s="146">
        <v>104.71</v>
      </c>
      <c r="P11" s="146">
        <v>110.1</v>
      </c>
      <c r="Q11" s="146">
        <f t="shared" si="0"/>
        <v>0.009999999999990905</v>
      </c>
      <c r="R11" s="146">
        <f t="shared" si="1"/>
        <v>5.390000000000001</v>
      </c>
      <c r="S11" s="147">
        <f t="shared" si="2"/>
        <v>5.38000000000001</v>
      </c>
      <c r="T11" s="160">
        <v>-87.1</v>
      </c>
      <c r="U11" s="161"/>
    </row>
    <row r="12" spans="1:21" ht="12.75" hidden="1">
      <c r="A12" s="133" t="s">
        <v>128</v>
      </c>
      <c r="B12" s="150" t="s">
        <v>72</v>
      </c>
      <c r="C12" s="151">
        <v>35670</v>
      </c>
      <c r="D12" s="152">
        <v>1</v>
      </c>
      <c r="E12" s="153">
        <v>3</v>
      </c>
      <c r="F12" s="153">
        <v>1075</v>
      </c>
      <c r="G12" s="152">
        <v>6.83</v>
      </c>
      <c r="H12" s="152">
        <v>13.8</v>
      </c>
      <c r="I12" s="154" t="s">
        <v>205</v>
      </c>
      <c r="J12" s="155">
        <v>0.2</v>
      </c>
      <c r="K12" s="155">
        <v>57</v>
      </c>
      <c r="L12" s="156">
        <v>11.4</v>
      </c>
      <c r="M12" s="157">
        <v>3</v>
      </c>
      <c r="N12" s="146">
        <v>104.27</v>
      </c>
      <c r="O12" s="146">
        <v>104.27</v>
      </c>
      <c r="P12" s="146">
        <v>110.1</v>
      </c>
      <c r="Q12" s="146">
        <f t="shared" si="0"/>
        <v>0</v>
      </c>
      <c r="R12" s="146">
        <f t="shared" si="1"/>
        <v>5.829999999999998</v>
      </c>
      <c r="S12" s="147">
        <f t="shared" si="2"/>
        <v>5.829999999999998</v>
      </c>
      <c r="T12" s="158" t="s">
        <v>129</v>
      </c>
      <c r="U12" s="161" t="s">
        <v>208</v>
      </c>
    </row>
    <row r="13" spans="1:21" ht="25.5" hidden="1">
      <c r="A13" s="133" t="s">
        <v>128</v>
      </c>
      <c r="B13" s="150" t="s">
        <v>72</v>
      </c>
      <c r="C13" s="151">
        <v>35752</v>
      </c>
      <c r="D13" s="152">
        <v>0.3</v>
      </c>
      <c r="E13" s="153">
        <v>5.4</v>
      </c>
      <c r="F13" s="153">
        <v>1098</v>
      </c>
      <c r="G13" s="152">
        <v>6.77</v>
      </c>
      <c r="H13" s="152">
        <v>8.1</v>
      </c>
      <c r="I13" s="154" t="s">
        <v>205</v>
      </c>
      <c r="J13" s="155"/>
      <c r="K13" s="155">
        <v>26</v>
      </c>
      <c r="L13" s="156">
        <v>5</v>
      </c>
      <c r="M13" s="157">
        <f>5/0.98</f>
        <v>5.1020408163265305</v>
      </c>
      <c r="N13" s="146">
        <v>104.11</v>
      </c>
      <c r="O13" s="146">
        <v>104.1</v>
      </c>
      <c r="P13" s="146">
        <v>110.1</v>
      </c>
      <c r="Q13" s="146">
        <f t="shared" si="0"/>
        <v>-0.010000000000005116</v>
      </c>
      <c r="R13" s="146">
        <f t="shared" si="1"/>
        <v>6</v>
      </c>
      <c r="S13" s="147">
        <f t="shared" si="2"/>
        <v>6.010000000000005</v>
      </c>
      <c r="T13" s="158"/>
      <c r="U13" s="162" t="s">
        <v>209</v>
      </c>
    </row>
    <row r="14" spans="1:21" ht="12.75" hidden="1">
      <c r="A14" s="139" t="s">
        <v>128</v>
      </c>
      <c r="B14" s="140" t="s">
        <v>159</v>
      </c>
      <c r="C14" s="141">
        <v>34123</v>
      </c>
      <c r="D14" s="142">
        <v>0.05</v>
      </c>
      <c r="E14" s="142">
        <v>0.6</v>
      </c>
      <c r="F14" s="142">
        <v>994</v>
      </c>
      <c r="G14" s="143"/>
      <c r="H14" s="143"/>
      <c r="I14" s="140" t="s">
        <v>203</v>
      </c>
      <c r="J14" s="143"/>
      <c r="K14" s="143"/>
      <c r="L14" s="144"/>
      <c r="M14" s="145"/>
      <c r="N14" s="142"/>
      <c r="O14" s="142"/>
      <c r="P14" s="142"/>
      <c r="Q14" s="146">
        <f t="shared" si="0"/>
        <v>0</v>
      </c>
      <c r="R14" s="146">
        <f t="shared" si="1"/>
        <v>0</v>
      </c>
      <c r="S14" s="147">
        <f t="shared" si="2"/>
        <v>0</v>
      </c>
      <c r="T14" s="148"/>
      <c r="U14" s="149"/>
    </row>
    <row r="15" spans="1:21" ht="12.75" hidden="1">
      <c r="A15" s="139" t="s">
        <v>128</v>
      </c>
      <c r="B15" s="140" t="s">
        <v>159</v>
      </c>
      <c r="C15" s="141">
        <v>34894</v>
      </c>
      <c r="D15" s="142">
        <v>9.6</v>
      </c>
      <c r="E15" s="142">
        <v>204</v>
      </c>
      <c r="F15" s="142">
        <v>1013</v>
      </c>
      <c r="G15" s="143">
        <v>6.85</v>
      </c>
      <c r="H15" s="143">
        <v>6.9</v>
      </c>
      <c r="I15" s="140" t="s">
        <v>115</v>
      </c>
      <c r="J15" s="143"/>
      <c r="K15" s="143"/>
      <c r="L15" s="144">
        <v>0.35</v>
      </c>
      <c r="M15" s="145">
        <v>1</v>
      </c>
      <c r="N15" s="142">
        <v>100.56</v>
      </c>
      <c r="O15" s="142">
        <v>100.65</v>
      </c>
      <c r="P15" s="142">
        <v>101.1</v>
      </c>
      <c r="Q15" s="146">
        <f t="shared" si="0"/>
        <v>0.09000000000000341</v>
      </c>
      <c r="R15" s="146">
        <f t="shared" si="1"/>
        <v>0.44999999999998863</v>
      </c>
      <c r="S15" s="147">
        <f t="shared" si="2"/>
        <v>0.3599999999999852</v>
      </c>
      <c r="T15" s="148"/>
      <c r="U15" s="149" t="s">
        <v>210</v>
      </c>
    </row>
    <row r="16" spans="1:21" ht="12.75" hidden="1">
      <c r="A16" s="139" t="s">
        <v>128</v>
      </c>
      <c r="B16" s="140" t="s">
        <v>80</v>
      </c>
      <c r="C16" s="141">
        <v>34124</v>
      </c>
      <c r="D16" s="142">
        <v>0.2</v>
      </c>
      <c r="E16" s="142">
        <v>20</v>
      </c>
      <c r="F16" s="142">
        <v>1278</v>
      </c>
      <c r="G16" s="143"/>
      <c r="H16" s="143"/>
      <c r="I16" s="140" t="s">
        <v>203</v>
      </c>
      <c r="J16" s="143"/>
      <c r="K16" s="143"/>
      <c r="L16" s="144"/>
      <c r="M16" s="145"/>
      <c r="N16" s="142"/>
      <c r="O16" s="142"/>
      <c r="P16" s="142"/>
      <c r="Q16" s="146">
        <f t="shared" si="0"/>
        <v>0</v>
      </c>
      <c r="R16" s="146">
        <f t="shared" si="1"/>
        <v>0</v>
      </c>
      <c r="S16" s="147">
        <f t="shared" si="2"/>
        <v>0</v>
      </c>
      <c r="T16" s="148"/>
      <c r="U16" s="149"/>
    </row>
    <row r="17" spans="1:21" ht="12.75" hidden="1">
      <c r="A17" s="139" t="s">
        <v>128</v>
      </c>
      <c r="B17" s="140" t="s">
        <v>80</v>
      </c>
      <c r="C17" s="141">
        <v>34894</v>
      </c>
      <c r="D17" s="142">
        <v>4.8</v>
      </c>
      <c r="E17" s="142">
        <v>49.7</v>
      </c>
      <c r="F17" s="142">
        <v>1359</v>
      </c>
      <c r="G17" s="143">
        <v>6.69</v>
      </c>
      <c r="H17" s="143">
        <v>12.7</v>
      </c>
      <c r="I17" s="140" t="s">
        <v>99</v>
      </c>
      <c r="J17" s="143">
        <f>9.75/101</f>
        <v>0.09653465346534654</v>
      </c>
      <c r="K17" s="143">
        <v>101</v>
      </c>
      <c r="L17" s="144">
        <v>9.75</v>
      </c>
      <c r="M17" s="145">
        <f>9.75/3.21</f>
        <v>3.0373831775700935</v>
      </c>
      <c r="N17" s="142">
        <v>96.18</v>
      </c>
      <c r="O17" s="142">
        <v>96.15</v>
      </c>
      <c r="P17" s="142">
        <v>101.1</v>
      </c>
      <c r="Q17" s="146">
        <f t="shared" si="0"/>
        <v>-0.030000000000001137</v>
      </c>
      <c r="R17" s="146">
        <f t="shared" si="1"/>
        <v>4.949999999999989</v>
      </c>
      <c r="S17" s="147">
        <f t="shared" si="2"/>
        <v>4.97999999999999</v>
      </c>
      <c r="T17" s="148"/>
      <c r="U17" s="149"/>
    </row>
    <row r="18" spans="1:21" ht="12.75" hidden="1">
      <c r="A18" s="139" t="s">
        <v>128</v>
      </c>
      <c r="B18" s="140" t="s">
        <v>80</v>
      </c>
      <c r="C18" s="141">
        <v>35171</v>
      </c>
      <c r="D18" s="142">
        <v>0.1</v>
      </c>
      <c r="E18" s="142">
        <v>21.3</v>
      </c>
      <c r="F18" s="142">
        <v>1066</v>
      </c>
      <c r="G18" s="143">
        <v>6.55</v>
      </c>
      <c r="H18" s="143">
        <v>9.6</v>
      </c>
      <c r="I18" s="140" t="s">
        <v>203</v>
      </c>
      <c r="J18" s="143">
        <f>L18/K18</f>
        <v>0.2</v>
      </c>
      <c r="K18" s="143">
        <v>45</v>
      </c>
      <c r="L18" s="144">
        <v>9</v>
      </c>
      <c r="M18" s="145">
        <f>9/2.9</f>
        <v>3.103448275862069</v>
      </c>
      <c r="N18" s="142">
        <v>96.63</v>
      </c>
      <c r="O18" s="142">
        <v>96.63</v>
      </c>
      <c r="P18" s="142">
        <v>101.1</v>
      </c>
      <c r="Q18" s="146">
        <f t="shared" si="0"/>
        <v>0</v>
      </c>
      <c r="R18" s="146">
        <f t="shared" si="1"/>
        <v>4.469999999999999</v>
      </c>
      <c r="S18" s="147">
        <f t="shared" si="2"/>
        <v>4.469999999999999</v>
      </c>
      <c r="T18" s="148"/>
      <c r="U18" s="149"/>
    </row>
    <row r="19" spans="1:21" ht="18" hidden="1">
      <c r="A19" s="133" t="s">
        <v>128</v>
      </c>
      <c r="B19" s="150" t="s">
        <v>80</v>
      </c>
      <c r="C19" s="151">
        <v>35390</v>
      </c>
      <c r="D19" s="152">
        <v>0.3</v>
      </c>
      <c r="E19" s="153">
        <v>25</v>
      </c>
      <c r="F19" s="153">
        <v>1245</v>
      </c>
      <c r="G19" s="152">
        <v>6.9</v>
      </c>
      <c r="H19" s="152">
        <v>8.2</v>
      </c>
      <c r="I19" s="154" t="s">
        <v>205</v>
      </c>
      <c r="J19" s="155">
        <v>0.191</v>
      </c>
      <c r="K19" s="155">
        <v>12</v>
      </c>
      <c r="L19" s="156">
        <v>3</v>
      </c>
      <c r="M19" s="157">
        <v>1</v>
      </c>
      <c r="N19" s="146">
        <v>97.42</v>
      </c>
      <c r="O19" s="163" t="s">
        <v>129</v>
      </c>
      <c r="P19" s="146">
        <v>100.9</v>
      </c>
      <c r="Q19" s="146"/>
      <c r="R19" s="146"/>
      <c r="S19" s="147">
        <f t="shared" si="2"/>
        <v>0</v>
      </c>
      <c r="T19" s="158" t="s">
        <v>129</v>
      </c>
      <c r="U19" s="164" t="s">
        <v>211</v>
      </c>
    </row>
    <row r="20" spans="1:21" ht="12.75" hidden="1">
      <c r="A20" s="133" t="s">
        <v>128</v>
      </c>
      <c r="B20" s="150" t="s">
        <v>80</v>
      </c>
      <c r="C20" s="151">
        <v>35551</v>
      </c>
      <c r="D20" s="152">
        <v>0.6</v>
      </c>
      <c r="E20" s="153">
        <v>6.1</v>
      </c>
      <c r="F20" s="153">
        <v>1357</v>
      </c>
      <c r="G20" s="152">
        <v>7.31</v>
      </c>
      <c r="H20" s="152">
        <v>12</v>
      </c>
      <c r="I20" s="154" t="s">
        <v>207</v>
      </c>
      <c r="J20" s="155">
        <v>0.15</v>
      </c>
      <c r="K20" s="155"/>
      <c r="L20" s="156">
        <v>8.7</v>
      </c>
      <c r="M20" s="157">
        <v>3</v>
      </c>
      <c r="N20" s="146">
        <v>96.7</v>
      </c>
      <c r="O20" s="146">
        <v>96.7</v>
      </c>
      <c r="P20" s="146">
        <v>101.1</v>
      </c>
      <c r="Q20" s="146">
        <f aca="true" t="shared" si="3" ref="Q20:R26">O20-N20</f>
        <v>0</v>
      </c>
      <c r="R20" s="146">
        <f t="shared" si="3"/>
        <v>4.3999999999999915</v>
      </c>
      <c r="S20" s="147">
        <f t="shared" si="2"/>
        <v>4.3999999999999915</v>
      </c>
      <c r="T20" s="160">
        <v>-76.9</v>
      </c>
      <c r="U20" s="161"/>
    </row>
    <row r="21" spans="1:21" ht="12.75" hidden="1">
      <c r="A21" s="133" t="s">
        <v>128</v>
      </c>
      <c r="B21" s="150" t="s">
        <v>80</v>
      </c>
      <c r="C21" s="151">
        <v>35670</v>
      </c>
      <c r="D21" s="152">
        <v>0.3</v>
      </c>
      <c r="E21" s="153">
        <v>22.2</v>
      </c>
      <c r="F21" s="153">
        <v>1333</v>
      </c>
      <c r="G21" s="152">
        <v>6.71</v>
      </c>
      <c r="H21" s="152">
        <v>12.7</v>
      </c>
      <c r="I21" s="154" t="s">
        <v>205</v>
      </c>
      <c r="J21" s="155">
        <v>0.15</v>
      </c>
      <c r="K21" s="155">
        <v>60</v>
      </c>
      <c r="L21" s="156">
        <v>9.6</v>
      </c>
      <c r="M21" s="157">
        <v>3</v>
      </c>
      <c r="N21" s="146">
        <v>96.19</v>
      </c>
      <c r="O21" s="146">
        <v>96.22</v>
      </c>
      <c r="P21" s="146">
        <v>101.1</v>
      </c>
      <c r="Q21" s="146">
        <f t="shared" si="3"/>
        <v>0.030000000000001137</v>
      </c>
      <c r="R21" s="146">
        <f t="shared" si="3"/>
        <v>4.8799999999999955</v>
      </c>
      <c r="S21" s="147">
        <f t="shared" si="2"/>
        <v>4.849999999999994</v>
      </c>
      <c r="T21" s="158" t="s">
        <v>129</v>
      </c>
      <c r="U21" s="161" t="s">
        <v>208</v>
      </c>
    </row>
    <row r="22" spans="1:21" ht="25.5" hidden="1">
      <c r="A22" s="133" t="s">
        <v>128</v>
      </c>
      <c r="B22" s="150" t="s">
        <v>80</v>
      </c>
      <c r="C22" s="151">
        <v>35752</v>
      </c>
      <c r="D22" s="152">
        <v>0.1</v>
      </c>
      <c r="E22" s="153">
        <v>32.2</v>
      </c>
      <c r="F22" s="153">
        <v>722</v>
      </c>
      <c r="G22" s="152">
        <v>6.72</v>
      </c>
      <c r="H22" s="152">
        <v>5.3</v>
      </c>
      <c r="I22" s="154" t="s">
        <v>205</v>
      </c>
      <c r="J22" s="155">
        <v>0.26</v>
      </c>
      <c r="K22" s="155">
        <v>31</v>
      </c>
      <c r="L22" s="156">
        <v>0.78</v>
      </c>
      <c r="M22" s="145">
        <f>0.78/2.99</f>
        <v>0.2608695652173913</v>
      </c>
      <c r="N22" s="146">
        <v>96.52</v>
      </c>
      <c r="O22" s="146">
        <v>96.5</v>
      </c>
      <c r="P22" s="146">
        <v>101.1</v>
      </c>
      <c r="Q22" s="146">
        <f t="shared" si="3"/>
        <v>-0.01999999999999602</v>
      </c>
      <c r="R22" s="146">
        <f t="shared" si="3"/>
        <v>4.599999999999994</v>
      </c>
      <c r="S22" s="147">
        <f t="shared" si="2"/>
        <v>4.61999999999999</v>
      </c>
      <c r="T22" s="158"/>
      <c r="U22" s="162" t="s">
        <v>212</v>
      </c>
    </row>
    <row r="23" spans="1:21" ht="12.75" hidden="1">
      <c r="A23" s="133" t="s">
        <v>128</v>
      </c>
      <c r="B23" s="134" t="s">
        <v>82</v>
      </c>
      <c r="C23" s="151">
        <v>35493</v>
      </c>
      <c r="D23" s="152">
        <v>0.6</v>
      </c>
      <c r="E23" s="153">
        <v>2.4</v>
      </c>
      <c r="F23" s="153">
        <v>798</v>
      </c>
      <c r="G23" s="152">
        <v>6.8</v>
      </c>
      <c r="H23" s="152">
        <v>8.5</v>
      </c>
      <c r="I23" s="165" t="s">
        <v>205</v>
      </c>
      <c r="J23" s="152">
        <v>2.45</v>
      </c>
      <c r="K23" s="152"/>
      <c r="L23" s="153">
        <v>123</v>
      </c>
      <c r="M23" s="166">
        <v>3</v>
      </c>
      <c r="N23" s="167">
        <v>117.43</v>
      </c>
      <c r="O23" s="167">
        <v>117.5</v>
      </c>
      <c r="P23" s="167">
        <v>139.1</v>
      </c>
      <c r="Q23" s="167">
        <f t="shared" si="3"/>
        <v>0.06999999999999318</v>
      </c>
      <c r="R23" s="167">
        <f t="shared" si="3"/>
        <v>21.599999999999994</v>
      </c>
      <c r="S23" s="168">
        <f t="shared" si="2"/>
        <v>21.53</v>
      </c>
      <c r="T23" s="169" t="s">
        <v>129</v>
      </c>
      <c r="U23" s="161"/>
    </row>
    <row r="24" spans="1:21" ht="12.75" hidden="1">
      <c r="A24" s="133" t="s">
        <v>128</v>
      </c>
      <c r="B24" s="134" t="s">
        <v>82</v>
      </c>
      <c r="C24" s="151">
        <v>35550</v>
      </c>
      <c r="D24" s="152">
        <v>1</v>
      </c>
      <c r="E24" s="153">
        <v>1.8</v>
      </c>
      <c r="F24" s="153">
        <v>817</v>
      </c>
      <c r="G24" s="152">
        <v>7.18</v>
      </c>
      <c r="H24" s="152">
        <v>8.2</v>
      </c>
      <c r="I24" s="154" t="s">
        <v>207</v>
      </c>
      <c r="J24" s="155">
        <v>0.4</v>
      </c>
      <c r="K24" s="155"/>
      <c r="L24" s="156">
        <v>67.2</v>
      </c>
      <c r="M24" s="157">
        <v>3</v>
      </c>
      <c r="N24" s="146">
        <v>117.17</v>
      </c>
      <c r="O24" s="146">
        <v>117.17</v>
      </c>
      <c r="P24" s="146">
        <v>139.1</v>
      </c>
      <c r="Q24" s="146">
        <f t="shared" si="3"/>
        <v>0</v>
      </c>
      <c r="R24" s="146">
        <f t="shared" si="3"/>
        <v>21.929999999999993</v>
      </c>
      <c r="S24" s="147">
        <f t="shared" si="2"/>
        <v>21.929999999999993</v>
      </c>
      <c r="T24" s="160">
        <v>-66.7</v>
      </c>
      <c r="U24" s="170" t="s">
        <v>213</v>
      </c>
    </row>
    <row r="25" spans="1:21" ht="12.75" hidden="1">
      <c r="A25" s="133" t="s">
        <v>128</v>
      </c>
      <c r="B25" s="134" t="s">
        <v>82</v>
      </c>
      <c r="C25" s="151">
        <v>35670</v>
      </c>
      <c r="D25" s="152">
        <v>1</v>
      </c>
      <c r="E25" s="153">
        <v>4.1</v>
      </c>
      <c r="F25" s="153">
        <v>759</v>
      </c>
      <c r="G25" s="152">
        <v>7.25</v>
      </c>
      <c r="H25" s="152">
        <v>13.5</v>
      </c>
      <c r="I25" s="154" t="s">
        <v>205</v>
      </c>
      <c r="J25" s="155">
        <v>0.4</v>
      </c>
      <c r="K25" s="155">
        <v>174</v>
      </c>
      <c r="L25" s="156">
        <v>66.9</v>
      </c>
      <c r="M25" s="157">
        <v>3</v>
      </c>
      <c r="N25" s="146">
        <v>116.8</v>
      </c>
      <c r="O25" s="146">
        <v>116.8</v>
      </c>
      <c r="P25" s="146">
        <v>139.1</v>
      </c>
      <c r="Q25" s="146">
        <f t="shared" si="3"/>
        <v>0</v>
      </c>
      <c r="R25" s="146">
        <f t="shared" si="3"/>
        <v>22.299999999999997</v>
      </c>
      <c r="S25" s="147">
        <f t="shared" si="2"/>
        <v>22.299999999999997</v>
      </c>
      <c r="T25" s="158" t="s">
        <v>129</v>
      </c>
      <c r="U25" s="171" t="s">
        <v>214</v>
      </c>
    </row>
    <row r="26" spans="1:21" ht="12.75" hidden="1">
      <c r="A26" s="133" t="s">
        <v>128</v>
      </c>
      <c r="B26" s="134" t="s">
        <v>82</v>
      </c>
      <c r="C26" s="151">
        <v>35752</v>
      </c>
      <c r="D26" s="152">
        <v>0.2</v>
      </c>
      <c r="E26" s="153">
        <v>3.9</v>
      </c>
      <c r="F26" s="153">
        <v>720</v>
      </c>
      <c r="G26" s="152">
        <v>6.89</v>
      </c>
      <c r="H26" s="152">
        <v>7.8</v>
      </c>
      <c r="I26" s="154" t="s">
        <v>205</v>
      </c>
      <c r="J26" s="155"/>
      <c r="K26" s="155">
        <v>108</v>
      </c>
      <c r="L26" s="156">
        <v>44.1</v>
      </c>
      <c r="M26" s="157">
        <f>44.1/14.7</f>
        <v>3.0000000000000004</v>
      </c>
      <c r="N26" s="146">
        <v>116.58</v>
      </c>
      <c r="O26" s="146">
        <v>116.6</v>
      </c>
      <c r="P26" s="146">
        <v>139.1</v>
      </c>
      <c r="Q26" s="146">
        <f t="shared" si="3"/>
        <v>0.01999999999999602</v>
      </c>
      <c r="R26" s="146">
        <f t="shared" si="3"/>
        <v>22.5</v>
      </c>
      <c r="S26" s="147">
        <f t="shared" si="2"/>
        <v>22.480000000000004</v>
      </c>
      <c r="T26" s="158"/>
      <c r="U26" s="171"/>
    </row>
    <row r="27" spans="1:21" ht="18" hidden="1">
      <c r="A27" s="133" t="s">
        <v>128</v>
      </c>
      <c r="B27" s="134" t="s">
        <v>191</v>
      </c>
      <c r="C27" s="151">
        <v>35390</v>
      </c>
      <c r="D27" s="152">
        <v>0.5</v>
      </c>
      <c r="E27" s="153">
        <v>4.2</v>
      </c>
      <c r="F27" s="153">
        <v>561</v>
      </c>
      <c r="G27" s="152">
        <v>6.81</v>
      </c>
      <c r="H27" s="152">
        <v>9</v>
      </c>
      <c r="I27" s="154" t="s">
        <v>215</v>
      </c>
      <c r="J27" s="155">
        <v>5</v>
      </c>
      <c r="K27" s="155">
        <v>15</v>
      </c>
      <c r="L27" s="156">
        <f>J27*K27</f>
        <v>75</v>
      </c>
      <c r="M27" s="157" t="s">
        <v>129</v>
      </c>
      <c r="N27" s="163" t="s">
        <v>129</v>
      </c>
      <c r="O27" s="163" t="s">
        <v>129</v>
      </c>
      <c r="P27" s="163" t="s">
        <v>129</v>
      </c>
      <c r="Q27" s="146"/>
      <c r="R27" s="146"/>
      <c r="S27" s="147">
        <f t="shared" si="2"/>
        <v>0</v>
      </c>
      <c r="T27" s="158" t="s">
        <v>129</v>
      </c>
      <c r="U27" s="164" t="s">
        <v>211</v>
      </c>
    </row>
    <row r="28" spans="1:21" ht="12.75" hidden="1">
      <c r="A28" s="133" t="s">
        <v>128</v>
      </c>
      <c r="B28" s="134" t="s">
        <v>191</v>
      </c>
      <c r="C28" s="151">
        <v>35493</v>
      </c>
      <c r="D28" s="152">
        <v>0.1</v>
      </c>
      <c r="E28" s="153" t="s">
        <v>129</v>
      </c>
      <c r="F28" s="153">
        <v>469</v>
      </c>
      <c r="G28" s="152">
        <v>7.29</v>
      </c>
      <c r="H28" s="152">
        <v>8.3</v>
      </c>
      <c r="I28" s="165" t="s">
        <v>205</v>
      </c>
      <c r="J28" s="152" t="s">
        <v>129</v>
      </c>
      <c r="K28" s="152"/>
      <c r="L28" s="153" t="s">
        <v>129</v>
      </c>
      <c r="M28" s="166" t="s">
        <v>129</v>
      </c>
      <c r="N28" s="172" t="s">
        <v>129</v>
      </c>
      <c r="O28" s="172" t="s">
        <v>129</v>
      </c>
      <c r="P28" s="172" t="s">
        <v>129</v>
      </c>
      <c r="Q28" s="172" t="s">
        <v>129</v>
      </c>
      <c r="R28" s="172" t="s">
        <v>129</v>
      </c>
      <c r="S28" s="173" t="s">
        <v>129</v>
      </c>
      <c r="T28" s="169" t="s">
        <v>129</v>
      </c>
      <c r="U28" s="161"/>
    </row>
    <row r="29" spans="1:21" ht="12.75" hidden="1">
      <c r="A29" s="139" t="s">
        <v>128</v>
      </c>
      <c r="B29" s="140" t="s">
        <v>85</v>
      </c>
      <c r="C29" s="141">
        <v>34125</v>
      </c>
      <c r="D29" s="142"/>
      <c r="E29" s="142"/>
      <c r="F29" s="142">
        <v>956</v>
      </c>
      <c r="G29" s="143"/>
      <c r="H29" s="143"/>
      <c r="I29" s="140" t="s">
        <v>204</v>
      </c>
      <c r="J29" s="143"/>
      <c r="K29" s="143"/>
      <c r="L29" s="144"/>
      <c r="M29" s="145"/>
      <c r="N29" s="142"/>
      <c r="O29" s="142"/>
      <c r="P29" s="142"/>
      <c r="Q29" s="146">
        <f aca="true" t="shared" si="4" ref="Q29:Q45">O29-N29</f>
        <v>0</v>
      </c>
      <c r="R29" s="146">
        <f aca="true" t="shared" si="5" ref="R29:R45">P29-O29</f>
        <v>0</v>
      </c>
      <c r="S29" s="147">
        <f aca="true" t="shared" si="6" ref="S29:S60">R29-Q29</f>
        <v>0</v>
      </c>
      <c r="T29" s="148"/>
      <c r="U29" s="149"/>
    </row>
    <row r="30" spans="1:21" ht="12.75" hidden="1">
      <c r="A30" s="139" t="s">
        <v>128</v>
      </c>
      <c r="B30" s="140" t="s">
        <v>85</v>
      </c>
      <c r="C30" s="141">
        <v>34894</v>
      </c>
      <c r="D30" s="142">
        <v>5.3</v>
      </c>
      <c r="E30" s="142">
        <v>156</v>
      </c>
      <c r="F30" s="142">
        <v>168</v>
      </c>
      <c r="G30" s="143">
        <v>6.96</v>
      </c>
      <c r="H30" s="143">
        <v>14.2</v>
      </c>
      <c r="I30" s="140" t="s">
        <v>115</v>
      </c>
      <c r="J30" s="143"/>
      <c r="K30" s="143"/>
      <c r="L30" s="144">
        <v>3.75</v>
      </c>
      <c r="M30" s="145">
        <f>3.75/1.03</f>
        <v>3.640776699029126</v>
      </c>
      <c r="N30" s="142">
        <v>68.12</v>
      </c>
      <c r="O30" s="142">
        <v>68.12</v>
      </c>
      <c r="P30" s="142">
        <v>79.36</v>
      </c>
      <c r="Q30" s="146">
        <f t="shared" si="4"/>
        <v>0</v>
      </c>
      <c r="R30" s="146">
        <f t="shared" si="5"/>
        <v>11.239999999999995</v>
      </c>
      <c r="S30" s="147">
        <f t="shared" si="6"/>
        <v>11.239999999999995</v>
      </c>
      <c r="T30" s="148"/>
      <c r="U30" s="149"/>
    </row>
    <row r="31" spans="1:21" ht="12.75" hidden="1">
      <c r="A31" s="139" t="s">
        <v>128</v>
      </c>
      <c r="B31" s="140" t="s">
        <v>85</v>
      </c>
      <c r="C31" s="141">
        <v>35171</v>
      </c>
      <c r="D31" s="142">
        <v>1.6</v>
      </c>
      <c r="E31" s="142">
        <v>103</v>
      </c>
      <c r="F31" s="142">
        <v>957</v>
      </c>
      <c r="G31" s="143">
        <v>6.98</v>
      </c>
      <c r="H31" s="143">
        <v>11.3</v>
      </c>
      <c r="I31" s="140" t="s">
        <v>216</v>
      </c>
      <c r="J31" s="143"/>
      <c r="K31" s="143">
        <v>35</v>
      </c>
      <c r="L31" s="144">
        <v>3</v>
      </c>
      <c r="M31" s="145">
        <f>3/0.99</f>
        <v>3.0303030303030303</v>
      </c>
      <c r="N31" s="142">
        <v>68.55</v>
      </c>
      <c r="O31" s="142">
        <v>68.6</v>
      </c>
      <c r="P31" s="142">
        <v>79.36</v>
      </c>
      <c r="Q31" s="146">
        <f t="shared" si="4"/>
        <v>0.04999999999999716</v>
      </c>
      <c r="R31" s="146">
        <f t="shared" si="5"/>
        <v>10.760000000000005</v>
      </c>
      <c r="S31" s="147">
        <f t="shared" si="6"/>
        <v>10.710000000000008</v>
      </c>
      <c r="T31" s="148"/>
      <c r="U31" s="149"/>
    </row>
    <row r="32" spans="1:21" ht="22.5" hidden="1">
      <c r="A32" s="133" t="s">
        <v>128</v>
      </c>
      <c r="B32" s="134" t="s">
        <v>85</v>
      </c>
      <c r="C32" s="151">
        <v>35390</v>
      </c>
      <c r="D32" s="152">
        <v>2.2</v>
      </c>
      <c r="E32" s="153">
        <v>171</v>
      </c>
      <c r="F32" s="153">
        <v>1077</v>
      </c>
      <c r="G32" s="152">
        <v>6.86</v>
      </c>
      <c r="H32" s="152">
        <v>8.1</v>
      </c>
      <c r="I32" s="154" t="s">
        <v>217</v>
      </c>
      <c r="J32" s="155">
        <v>0.1</v>
      </c>
      <c r="K32" s="155">
        <v>40</v>
      </c>
      <c r="L32" s="156">
        <v>4</v>
      </c>
      <c r="M32" s="157">
        <v>4</v>
      </c>
      <c r="N32" s="146">
        <v>69.33</v>
      </c>
      <c r="O32" s="146">
        <v>69.34</v>
      </c>
      <c r="P32" s="146">
        <v>79.5</v>
      </c>
      <c r="Q32" s="146">
        <f t="shared" si="4"/>
        <v>0.010000000000005116</v>
      </c>
      <c r="R32" s="146">
        <f t="shared" si="5"/>
        <v>10.159999999999997</v>
      </c>
      <c r="S32" s="147">
        <f t="shared" si="6"/>
        <v>10.149999999999991</v>
      </c>
      <c r="T32" s="158" t="s">
        <v>129</v>
      </c>
      <c r="U32" s="174" t="s">
        <v>218</v>
      </c>
    </row>
    <row r="33" spans="1:21" ht="12.75" hidden="1">
      <c r="A33" s="133" t="s">
        <v>128</v>
      </c>
      <c r="B33" s="134" t="s">
        <v>85</v>
      </c>
      <c r="C33" s="151">
        <v>35551</v>
      </c>
      <c r="D33" s="152">
        <v>3</v>
      </c>
      <c r="E33" s="153">
        <v>230</v>
      </c>
      <c r="F33" s="153">
        <v>1222</v>
      </c>
      <c r="G33" s="152">
        <v>6.72</v>
      </c>
      <c r="H33" s="152">
        <v>10.9</v>
      </c>
      <c r="I33" s="154" t="s">
        <v>217</v>
      </c>
      <c r="J33" s="155">
        <v>0.12</v>
      </c>
      <c r="K33" s="155"/>
      <c r="L33" s="156">
        <v>5</v>
      </c>
      <c r="M33" s="157">
        <v>5</v>
      </c>
      <c r="N33" s="146">
        <v>68.65</v>
      </c>
      <c r="O33" s="146">
        <v>65.65</v>
      </c>
      <c r="P33" s="146">
        <v>79.4</v>
      </c>
      <c r="Q33" s="146">
        <f t="shared" si="4"/>
        <v>-3</v>
      </c>
      <c r="R33" s="146">
        <f t="shared" si="5"/>
        <v>13.75</v>
      </c>
      <c r="S33" s="147">
        <f t="shared" si="6"/>
        <v>16.75</v>
      </c>
      <c r="T33" s="160">
        <v>-34.1</v>
      </c>
      <c r="U33" s="171" t="s">
        <v>219</v>
      </c>
    </row>
    <row r="34" spans="1:21" ht="12.75" hidden="1">
      <c r="A34" s="133" t="s">
        <v>128</v>
      </c>
      <c r="B34" s="134" t="s">
        <v>85</v>
      </c>
      <c r="C34" s="151">
        <v>35670</v>
      </c>
      <c r="D34" s="152">
        <v>3.8</v>
      </c>
      <c r="E34" s="153">
        <v>250</v>
      </c>
      <c r="F34" s="153">
        <v>1060</v>
      </c>
      <c r="G34" s="152">
        <v>7</v>
      </c>
      <c r="H34" s="152">
        <v>13</v>
      </c>
      <c r="I34" s="154" t="s">
        <v>217</v>
      </c>
      <c r="J34" s="155">
        <v>0.13</v>
      </c>
      <c r="K34" s="155">
        <v>35</v>
      </c>
      <c r="L34" s="156">
        <v>4.5</v>
      </c>
      <c r="M34" s="157">
        <v>5</v>
      </c>
      <c r="N34" s="146">
        <v>70.36</v>
      </c>
      <c r="O34" s="146">
        <v>70.36</v>
      </c>
      <c r="P34" s="146">
        <v>79.4</v>
      </c>
      <c r="Q34" s="146">
        <f t="shared" si="4"/>
        <v>0</v>
      </c>
      <c r="R34" s="146">
        <f t="shared" si="5"/>
        <v>9.040000000000006</v>
      </c>
      <c r="S34" s="147">
        <f t="shared" si="6"/>
        <v>9.040000000000006</v>
      </c>
      <c r="T34" s="158" t="s">
        <v>129</v>
      </c>
      <c r="U34" s="161" t="s">
        <v>208</v>
      </c>
    </row>
    <row r="35" spans="1:21" ht="12.75" hidden="1">
      <c r="A35" s="133" t="s">
        <v>128</v>
      </c>
      <c r="B35" s="134" t="s">
        <v>85</v>
      </c>
      <c r="C35" s="151">
        <v>35752</v>
      </c>
      <c r="D35" s="152">
        <v>3.2</v>
      </c>
      <c r="E35" s="153" t="s">
        <v>220</v>
      </c>
      <c r="F35" s="153">
        <v>1035</v>
      </c>
      <c r="G35" s="152">
        <v>6.87</v>
      </c>
      <c r="H35" s="152">
        <v>7.2</v>
      </c>
      <c r="I35" s="154" t="s">
        <v>217</v>
      </c>
      <c r="J35" s="155"/>
      <c r="K35" s="155">
        <v>86</v>
      </c>
      <c r="L35" s="156">
        <v>5.4</v>
      </c>
      <c r="M35" s="157">
        <f>5.4/1.79</f>
        <v>3.016759776536313</v>
      </c>
      <c r="N35" s="146">
        <v>68.45</v>
      </c>
      <c r="O35" s="146">
        <v>68.45</v>
      </c>
      <c r="P35" s="146">
        <v>79.4</v>
      </c>
      <c r="Q35" s="146">
        <f t="shared" si="4"/>
        <v>0</v>
      </c>
      <c r="R35" s="146">
        <f t="shared" si="5"/>
        <v>10.950000000000003</v>
      </c>
      <c r="S35" s="147">
        <f t="shared" si="6"/>
        <v>10.950000000000003</v>
      </c>
      <c r="T35" s="158"/>
      <c r="U35" s="161" t="s">
        <v>221</v>
      </c>
    </row>
    <row r="36" spans="1:21" ht="12.75" hidden="1">
      <c r="A36" s="133" t="s">
        <v>128</v>
      </c>
      <c r="B36" s="134" t="s">
        <v>222</v>
      </c>
      <c r="C36" s="151">
        <v>35949</v>
      </c>
      <c r="D36" s="152">
        <v>3.1</v>
      </c>
      <c r="E36" s="153">
        <v>3.7</v>
      </c>
      <c r="F36" s="153">
        <v>923</v>
      </c>
      <c r="G36" s="152">
        <v>7.19</v>
      </c>
      <c r="H36" s="152">
        <v>10.8</v>
      </c>
      <c r="I36" s="154" t="s">
        <v>205</v>
      </c>
      <c r="J36" s="155">
        <v>0.2</v>
      </c>
      <c r="K36" s="155">
        <v>60</v>
      </c>
      <c r="L36" s="156">
        <v>12</v>
      </c>
      <c r="M36" s="157">
        <v>3</v>
      </c>
      <c r="N36" s="146">
        <v>104.15</v>
      </c>
      <c r="O36" s="146">
        <v>104.15</v>
      </c>
      <c r="P36" s="146">
        <v>110.1</v>
      </c>
      <c r="Q36" s="146">
        <f t="shared" si="4"/>
        <v>0</v>
      </c>
      <c r="R36" s="146">
        <f t="shared" si="5"/>
        <v>5.949999999999989</v>
      </c>
      <c r="S36" s="147">
        <f t="shared" si="6"/>
        <v>5.949999999999989</v>
      </c>
      <c r="T36" s="158" t="s">
        <v>129</v>
      </c>
      <c r="U36" s="161"/>
    </row>
    <row r="37" spans="1:21" ht="12.75" hidden="1">
      <c r="A37" s="133" t="s">
        <v>128</v>
      </c>
      <c r="B37" s="134" t="s">
        <v>85</v>
      </c>
      <c r="C37" s="151">
        <v>35949</v>
      </c>
      <c r="D37" s="152">
        <v>0.9</v>
      </c>
      <c r="E37" s="153">
        <v>170</v>
      </c>
      <c r="F37" s="153">
        <v>1035</v>
      </c>
      <c r="G37" s="152">
        <v>8.87</v>
      </c>
      <c r="H37" s="152">
        <v>11.4</v>
      </c>
      <c r="I37" s="154" t="s">
        <v>217</v>
      </c>
      <c r="J37" s="155">
        <v>0.2</v>
      </c>
      <c r="K37" s="155">
        <v>15</v>
      </c>
      <c r="L37" s="156">
        <v>3</v>
      </c>
      <c r="M37" s="157">
        <v>3</v>
      </c>
      <c r="N37" s="146">
        <v>68.25</v>
      </c>
      <c r="O37" s="146">
        <v>68.25</v>
      </c>
      <c r="P37" s="146">
        <v>79.36</v>
      </c>
      <c r="Q37" s="146">
        <f t="shared" si="4"/>
        <v>0</v>
      </c>
      <c r="R37" s="146">
        <f t="shared" si="5"/>
        <v>11.11</v>
      </c>
      <c r="S37" s="147">
        <f t="shared" si="6"/>
        <v>11.11</v>
      </c>
      <c r="T37" s="158" t="s">
        <v>129</v>
      </c>
      <c r="U37" s="161"/>
    </row>
    <row r="38" spans="1:21" ht="12.75" hidden="1">
      <c r="A38" s="133" t="s">
        <v>128</v>
      </c>
      <c r="B38" s="134" t="s">
        <v>82</v>
      </c>
      <c r="C38" s="151">
        <v>35949</v>
      </c>
      <c r="D38" s="152">
        <v>0.8</v>
      </c>
      <c r="E38" s="153">
        <v>7.6</v>
      </c>
      <c r="F38" s="153">
        <v>638</v>
      </c>
      <c r="G38" s="152">
        <v>7.51</v>
      </c>
      <c r="H38" s="152">
        <v>9.9</v>
      </c>
      <c r="I38" s="154" t="s">
        <v>205</v>
      </c>
      <c r="J38" s="155">
        <v>0.5</v>
      </c>
      <c r="K38" s="155">
        <v>141</v>
      </c>
      <c r="L38" s="156">
        <v>693</v>
      </c>
      <c r="M38" s="157">
        <v>3</v>
      </c>
      <c r="N38" s="146">
        <v>116.51</v>
      </c>
      <c r="O38" s="146">
        <v>116.51</v>
      </c>
      <c r="P38" s="146">
        <v>139.1</v>
      </c>
      <c r="Q38" s="146">
        <f t="shared" si="4"/>
        <v>0</v>
      </c>
      <c r="R38" s="146">
        <f t="shared" si="5"/>
        <v>22.58999999999999</v>
      </c>
      <c r="S38" s="147">
        <f t="shared" si="6"/>
        <v>22.58999999999999</v>
      </c>
      <c r="T38" s="158" t="s">
        <v>129</v>
      </c>
      <c r="U38" s="161"/>
    </row>
    <row r="39" spans="1:21" ht="12.75" hidden="1">
      <c r="A39" s="133" t="s">
        <v>128</v>
      </c>
      <c r="B39" s="134" t="s">
        <v>223</v>
      </c>
      <c r="C39" s="151">
        <v>35949</v>
      </c>
      <c r="D39" s="152">
        <v>3.2</v>
      </c>
      <c r="E39" s="153">
        <v>9.4</v>
      </c>
      <c r="F39" s="153">
        <v>11.75</v>
      </c>
      <c r="G39" s="152">
        <v>6.85</v>
      </c>
      <c r="H39" s="152">
        <v>10.3</v>
      </c>
      <c r="I39" s="154" t="s">
        <v>205</v>
      </c>
      <c r="J39" s="155">
        <v>0.2</v>
      </c>
      <c r="K39" s="155">
        <v>49</v>
      </c>
      <c r="L39" s="156">
        <v>9.6</v>
      </c>
      <c r="M39" s="157">
        <v>3</v>
      </c>
      <c r="N39" s="146">
        <v>96.29</v>
      </c>
      <c r="O39" s="146">
        <v>96.29</v>
      </c>
      <c r="P39" s="146">
        <v>101.1</v>
      </c>
      <c r="Q39" s="146">
        <f t="shared" si="4"/>
        <v>0</v>
      </c>
      <c r="R39" s="146">
        <f t="shared" si="5"/>
        <v>4.809999999999988</v>
      </c>
      <c r="S39" s="147">
        <f t="shared" si="6"/>
        <v>4.809999999999988</v>
      </c>
      <c r="T39" s="158" t="s">
        <v>129</v>
      </c>
      <c r="U39" s="161"/>
    </row>
    <row r="40" spans="1:21" ht="12.75" hidden="1">
      <c r="A40" s="133" t="s">
        <v>128</v>
      </c>
      <c r="B40" s="134" t="s">
        <v>82</v>
      </c>
      <c r="C40" s="151">
        <v>36032</v>
      </c>
      <c r="D40" s="152">
        <v>0.28</v>
      </c>
      <c r="E40" s="153">
        <v>1.7</v>
      </c>
      <c r="F40" s="153">
        <v>499</v>
      </c>
      <c r="G40" s="152">
        <v>6.67</v>
      </c>
      <c r="H40" s="152">
        <v>10.9</v>
      </c>
      <c r="I40" s="154" t="s">
        <v>205</v>
      </c>
      <c r="J40" s="155">
        <v>0.5</v>
      </c>
      <c r="K40" s="155">
        <v>138</v>
      </c>
      <c r="L40" s="156">
        <v>69</v>
      </c>
      <c r="M40" s="157">
        <v>3</v>
      </c>
      <c r="N40" s="146">
        <v>116.28</v>
      </c>
      <c r="O40" s="146">
        <v>116.28</v>
      </c>
      <c r="P40" s="146">
        <v>139.1</v>
      </c>
      <c r="Q40" s="146">
        <f t="shared" si="4"/>
        <v>0</v>
      </c>
      <c r="R40" s="146">
        <f t="shared" si="5"/>
        <v>22.819999999999993</v>
      </c>
      <c r="S40" s="147">
        <f t="shared" si="6"/>
        <v>22.819999999999993</v>
      </c>
      <c r="T40" s="158">
        <v>-165</v>
      </c>
      <c r="U40" s="161"/>
    </row>
    <row r="41" spans="1:21" ht="12.75" hidden="1">
      <c r="A41" s="133" t="s">
        <v>128</v>
      </c>
      <c r="B41" s="134" t="s">
        <v>84</v>
      </c>
      <c r="C41" s="151">
        <v>36033</v>
      </c>
      <c r="D41" s="152">
        <v>1.9</v>
      </c>
      <c r="E41" s="153">
        <v>4400</v>
      </c>
      <c r="F41" s="153">
        <v>432</v>
      </c>
      <c r="G41" s="152">
        <v>6.68</v>
      </c>
      <c r="H41" s="152">
        <v>9.5</v>
      </c>
      <c r="I41" s="154" t="s">
        <v>224</v>
      </c>
      <c r="J41" s="155">
        <v>0.25</v>
      </c>
      <c r="K41" s="155">
        <v>15</v>
      </c>
      <c r="L41" s="156">
        <v>3.75</v>
      </c>
      <c r="M41" s="157">
        <v>5</v>
      </c>
      <c r="N41" s="146">
        <v>67.53</v>
      </c>
      <c r="O41" s="146">
        <v>67.53</v>
      </c>
      <c r="P41" s="146">
        <v>72</v>
      </c>
      <c r="Q41" s="146">
        <f t="shared" si="4"/>
        <v>0</v>
      </c>
      <c r="R41" s="146">
        <f t="shared" si="5"/>
        <v>4.469999999999999</v>
      </c>
      <c r="S41" s="147">
        <f t="shared" si="6"/>
        <v>4.469999999999999</v>
      </c>
      <c r="T41" s="158">
        <v>226</v>
      </c>
      <c r="U41" s="161" t="s">
        <v>225</v>
      </c>
    </row>
    <row r="42" spans="1:21" ht="12.75" hidden="1">
      <c r="A42" s="133" t="s">
        <v>128</v>
      </c>
      <c r="B42" s="134" t="s">
        <v>80</v>
      </c>
      <c r="C42" s="151">
        <v>36033</v>
      </c>
      <c r="D42" s="152">
        <v>1.81</v>
      </c>
      <c r="E42" s="153">
        <v>4.7</v>
      </c>
      <c r="F42" s="153">
        <v>851</v>
      </c>
      <c r="G42" s="152">
        <v>5.97</v>
      </c>
      <c r="H42" s="152">
        <v>14.3</v>
      </c>
      <c r="I42" s="154" t="s">
        <v>224</v>
      </c>
      <c r="J42" s="155">
        <v>0.08</v>
      </c>
      <c r="K42" s="155">
        <v>30</v>
      </c>
      <c r="L42" s="156">
        <v>2.4</v>
      </c>
      <c r="M42" s="157">
        <v>3</v>
      </c>
      <c r="N42" s="146">
        <v>96.39</v>
      </c>
      <c r="O42" s="146">
        <v>96.39</v>
      </c>
      <c r="P42" s="146">
        <v>101.1</v>
      </c>
      <c r="Q42" s="146">
        <f t="shared" si="4"/>
        <v>0</v>
      </c>
      <c r="R42" s="146">
        <f t="shared" si="5"/>
        <v>4.709999999999994</v>
      </c>
      <c r="S42" s="147">
        <f t="shared" si="6"/>
        <v>4.709999999999994</v>
      </c>
      <c r="T42" s="158">
        <v>127</v>
      </c>
      <c r="U42" s="161" t="s">
        <v>226</v>
      </c>
    </row>
    <row r="43" spans="1:21" ht="12.75" hidden="1">
      <c r="A43" s="133" t="s">
        <v>128</v>
      </c>
      <c r="B43" s="134" t="s">
        <v>72</v>
      </c>
      <c r="C43" s="151">
        <v>36033</v>
      </c>
      <c r="D43" s="152">
        <v>1.1</v>
      </c>
      <c r="E43" s="153">
        <v>2.1</v>
      </c>
      <c r="F43" s="153">
        <v>664</v>
      </c>
      <c r="G43" s="152">
        <v>6.17</v>
      </c>
      <c r="H43" s="152">
        <v>12</v>
      </c>
      <c r="I43" s="154" t="s">
        <v>224</v>
      </c>
      <c r="J43" s="155">
        <v>0.25</v>
      </c>
      <c r="K43" s="155">
        <v>49</v>
      </c>
      <c r="L43" s="156">
        <v>12</v>
      </c>
      <c r="M43" s="157">
        <v>3</v>
      </c>
      <c r="N43" s="146">
        <v>103.98</v>
      </c>
      <c r="O43" s="146">
        <v>103.99</v>
      </c>
      <c r="P43" s="146">
        <v>110</v>
      </c>
      <c r="Q43" s="146">
        <f t="shared" si="4"/>
        <v>0.009999999999990905</v>
      </c>
      <c r="R43" s="146">
        <f t="shared" si="5"/>
        <v>6.010000000000005</v>
      </c>
      <c r="S43" s="147">
        <f t="shared" si="6"/>
        <v>6.000000000000014</v>
      </c>
      <c r="T43" s="158">
        <v>188</v>
      </c>
      <c r="U43" s="161"/>
    </row>
    <row r="44" spans="1:21" ht="12.75" hidden="1">
      <c r="A44" s="133" t="s">
        <v>128</v>
      </c>
      <c r="B44" s="134" t="s">
        <v>85</v>
      </c>
      <c r="C44" s="151">
        <v>36033</v>
      </c>
      <c r="D44" s="152">
        <v>1.9</v>
      </c>
      <c r="E44" s="153">
        <v>121</v>
      </c>
      <c r="F44" s="153">
        <v>751</v>
      </c>
      <c r="G44" s="152">
        <v>6.5</v>
      </c>
      <c r="H44" s="152">
        <v>13</v>
      </c>
      <c r="I44" s="154" t="s">
        <v>217</v>
      </c>
      <c r="J44" s="155">
        <v>0.1</v>
      </c>
      <c r="K44" s="155">
        <v>31</v>
      </c>
      <c r="L44" s="156">
        <v>3</v>
      </c>
      <c r="M44" s="157">
        <v>3</v>
      </c>
      <c r="N44" s="146">
        <v>68.19</v>
      </c>
      <c r="O44" s="146">
        <v>68.19</v>
      </c>
      <c r="P44" s="146">
        <v>79.4</v>
      </c>
      <c r="Q44" s="146">
        <f t="shared" si="4"/>
        <v>0</v>
      </c>
      <c r="R44" s="146">
        <f t="shared" si="5"/>
        <v>11.210000000000008</v>
      </c>
      <c r="S44" s="147">
        <f t="shared" si="6"/>
        <v>11.210000000000008</v>
      </c>
      <c r="T44" s="158">
        <v>200</v>
      </c>
      <c r="U44" s="161"/>
    </row>
    <row r="45" spans="1:20" ht="12.75" hidden="1">
      <c r="A45" s="133" t="s">
        <v>128</v>
      </c>
      <c r="B45" s="134" t="s">
        <v>85</v>
      </c>
      <c r="C45" s="151">
        <v>36158</v>
      </c>
      <c r="D45" s="152">
        <v>4.1</v>
      </c>
      <c r="E45" s="153">
        <v>173</v>
      </c>
      <c r="F45" s="153">
        <v>1101</v>
      </c>
      <c r="G45" s="152">
        <v>6.65</v>
      </c>
      <c r="H45" s="152">
        <v>6.9</v>
      </c>
      <c r="I45" s="154" t="s">
        <v>217</v>
      </c>
      <c r="J45" s="155">
        <v>0.2</v>
      </c>
      <c r="K45" s="155">
        <v>30</v>
      </c>
      <c r="L45" s="156">
        <v>3</v>
      </c>
      <c r="M45" s="157">
        <v>3</v>
      </c>
      <c r="N45" s="146">
        <v>68.91</v>
      </c>
      <c r="O45" s="146">
        <v>68.95</v>
      </c>
      <c r="P45" s="146">
        <v>79.4</v>
      </c>
      <c r="Q45" s="146">
        <f t="shared" si="4"/>
        <v>0.04000000000000625</v>
      </c>
      <c r="R45" s="146">
        <f t="shared" si="5"/>
        <v>10.450000000000003</v>
      </c>
      <c r="S45" s="147">
        <f t="shared" si="6"/>
        <v>10.409999999999997</v>
      </c>
      <c r="T45" s="160" t="s">
        <v>129</v>
      </c>
    </row>
    <row r="46" spans="1:20" ht="12.75" hidden="1">
      <c r="A46" s="133" t="s">
        <v>128</v>
      </c>
      <c r="B46" s="134" t="s">
        <v>80</v>
      </c>
      <c r="C46" s="151">
        <v>36158</v>
      </c>
      <c r="D46" s="152">
        <v>0.7</v>
      </c>
      <c r="E46" s="153">
        <v>22.2</v>
      </c>
      <c r="F46" s="153">
        <v>1121</v>
      </c>
      <c r="G46" s="152">
        <v>6.24</v>
      </c>
      <c r="H46" s="152">
        <v>6.6</v>
      </c>
      <c r="I46" s="154" t="s">
        <v>227</v>
      </c>
      <c r="J46" s="155">
        <v>0.2</v>
      </c>
      <c r="K46" s="155">
        <v>65</v>
      </c>
      <c r="L46" s="156">
        <v>13</v>
      </c>
      <c r="M46" s="157">
        <v>5</v>
      </c>
      <c r="N46" s="146">
        <v>97.13</v>
      </c>
      <c r="O46" s="146" t="s">
        <v>129</v>
      </c>
      <c r="P46" s="146">
        <v>101.1</v>
      </c>
      <c r="Q46" s="146"/>
      <c r="R46" s="146"/>
      <c r="S46" s="147">
        <f t="shared" si="6"/>
        <v>0</v>
      </c>
      <c r="T46" s="160" t="s">
        <v>129</v>
      </c>
    </row>
    <row r="47" spans="1:20" ht="12.75" hidden="1">
      <c r="A47" s="133" t="s">
        <v>128</v>
      </c>
      <c r="B47" s="134" t="s">
        <v>82</v>
      </c>
      <c r="C47" s="151">
        <v>36158</v>
      </c>
      <c r="D47" s="152" t="s">
        <v>130</v>
      </c>
      <c r="E47" s="153">
        <v>1.6</v>
      </c>
      <c r="F47" s="153">
        <v>449</v>
      </c>
      <c r="G47" s="152">
        <v>5.99</v>
      </c>
      <c r="H47" s="152">
        <v>10.2</v>
      </c>
      <c r="I47" s="154" t="s">
        <v>205</v>
      </c>
      <c r="J47" s="155">
        <v>1</v>
      </c>
      <c r="K47" s="155">
        <v>70</v>
      </c>
      <c r="L47" s="156">
        <v>69</v>
      </c>
      <c r="M47" s="157">
        <v>3</v>
      </c>
      <c r="N47" s="146">
        <v>116.55</v>
      </c>
      <c r="O47" s="146">
        <v>119.27</v>
      </c>
      <c r="P47" s="146">
        <v>139.1</v>
      </c>
      <c r="Q47" s="146">
        <f aca="true" t="shared" si="7" ref="Q47:Q77">O47-N47</f>
        <v>2.719999999999999</v>
      </c>
      <c r="R47" s="146">
        <f aca="true" t="shared" si="8" ref="R47:R77">P47-O47</f>
        <v>19.83</v>
      </c>
      <c r="S47" s="147">
        <f t="shared" si="6"/>
        <v>17.11</v>
      </c>
      <c r="T47" s="160" t="s">
        <v>129</v>
      </c>
    </row>
    <row r="48" spans="1:20" s="161" customFormat="1" ht="11.25" hidden="1">
      <c r="A48" s="133" t="s">
        <v>128</v>
      </c>
      <c r="B48" s="134" t="s">
        <v>82</v>
      </c>
      <c r="C48" s="151">
        <v>36258</v>
      </c>
      <c r="D48" s="152">
        <v>0.2</v>
      </c>
      <c r="E48" s="153">
        <v>0.2</v>
      </c>
      <c r="F48" s="153">
        <v>709</v>
      </c>
      <c r="G48" s="152">
        <v>7.12</v>
      </c>
      <c r="H48" s="152">
        <v>11.3</v>
      </c>
      <c r="I48" s="154" t="s">
        <v>133</v>
      </c>
      <c r="J48" s="155">
        <v>1</v>
      </c>
      <c r="K48" s="155">
        <v>70</v>
      </c>
      <c r="L48" s="156">
        <v>60</v>
      </c>
      <c r="M48" s="157">
        <v>3</v>
      </c>
      <c r="N48" s="146">
        <v>116.86</v>
      </c>
      <c r="O48" s="146">
        <v>117.8</v>
      </c>
      <c r="P48" s="146">
        <v>146.1</v>
      </c>
      <c r="Q48" s="146">
        <f t="shared" si="7"/>
        <v>0.9399999999999977</v>
      </c>
      <c r="R48" s="146">
        <f t="shared" si="8"/>
        <v>28.299999999999997</v>
      </c>
      <c r="S48" s="147">
        <f t="shared" si="6"/>
        <v>27.36</v>
      </c>
      <c r="T48" s="158" t="s">
        <v>129</v>
      </c>
    </row>
    <row r="49" spans="1:20" s="161" customFormat="1" ht="11.25" hidden="1">
      <c r="A49" s="133" t="s">
        <v>128</v>
      </c>
      <c r="B49" s="134" t="s">
        <v>134</v>
      </c>
      <c r="C49" s="151">
        <v>36258</v>
      </c>
      <c r="D49" s="152">
        <v>0.6</v>
      </c>
      <c r="E49" s="153" t="s">
        <v>129</v>
      </c>
      <c r="F49" s="153">
        <v>1242</v>
      </c>
      <c r="G49" s="152">
        <v>6.73</v>
      </c>
      <c r="H49" s="152">
        <v>10.5</v>
      </c>
      <c r="I49" s="154" t="s">
        <v>135</v>
      </c>
      <c r="J49" s="155">
        <v>0.17</v>
      </c>
      <c r="K49" s="155">
        <v>32</v>
      </c>
      <c r="L49" s="156">
        <v>5</v>
      </c>
      <c r="M49" s="157">
        <v>5</v>
      </c>
      <c r="N49" s="146">
        <v>69</v>
      </c>
      <c r="O49" s="146">
        <v>69</v>
      </c>
      <c r="P49" s="146">
        <v>79.4</v>
      </c>
      <c r="Q49" s="146">
        <f t="shared" si="7"/>
        <v>0</v>
      </c>
      <c r="R49" s="146">
        <f t="shared" si="8"/>
        <v>10.400000000000006</v>
      </c>
      <c r="S49" s="147">
        <f t="shared" si="6"/>
        <v>10.400000000000006</v>
      </c>
      <c r="T49" s="158" t="s">
        <v>129</v>
      </c>
    </row>
    <row r="50" spans="1:20" s="161" customFormat="1" ht="11.25" hidden="1">
      <c r="A50" s="133" t="s">
        <v>128</v>
      </c>
      <c r="B50" s="134" t="s">
        <v>80</v>
      </c>
      <c r="C50" s="151">
        <v>36258</v>
      </c>
      <c r="D50" s="152">
        <v>2.2</v>
      </c>
      <c r="E50" s="153">
        <v>6.5</v>
      </c>
      <c r="F50" s="153">
        <v>1297</v>
      </c>
      <c r="G50" s="152">
        <v>6.62</v>
      </c>
      <c r="H50" s="152">
        <v>10.5</v>
      </c>
      <c r="I50" s="154" t="s">
        <v>136</v>
      </c>
      <c r="J50" s="155">
        <v>0.2</v>
      </c>
      <c r="K50" s="155">
        <v>60</v>
      </c>
      <c r="L50" s="156">
        <v>12</v>
      </c>
      <c r="M50" s="157">
        <v>3</v>
      </c>
      <c r="N50" s="146">
        <v>94.81</v>
      </c>
      <c r="O50" s="146">
        <v>97.12</v>
      </c>
      <c r="P50" s="146">
        <v>101.1</v>
      </c>
      <c r="Q50" s="146">
        <f t="shared" si="7"/>
        <v>2.3100000000000023</v>
      </c>
      <c r="R50" s="146">
        <f t="shared" si="8"/>
        <v>3.9799999999999898</v>
      </c>
      <c r="S50" s="147">
        <f t="shared" si="6"/>
        <v>1.6699999999999875</v>
      </c>
      <c r="T50" s="158" t="s">
        <v>129</v>
      </c>
    </row>
    <row r="51" spans="1:20" s="161" customFormat="1" ht="11.25" hidden="1">
      <c r="A51" s="133" t="s">
        <v>128</v>
      </c>
      <c r="B51" s="134" t="s">
        <v>84</v>
      </c>
      <c r="C51" s="151">
        <v>36258</v>
      </c>
      <c r="D51" s="152">
        <v>10.3</v>
      </c>
      <c r="E51" s="153">
        <v>48.1</v>
      </c>
      <c r="F51" s="153">
        <v>607</v>
      </c>
      <c r="G51" s="152">
        <v>7.4</v>
      </c>
      <c r="H51" s="152">
        <v>8.6</v>
      </c>
      <c r="I51" s="154" t="s">
        <v>136</v>
      </c>
      <c r="J51" s="155">
        <v>0.2</v>
      </c>
      <c r="K51" s="155">
        <v>16</v>
      </c>
      <c r="L51" s="156">
        <v>3</v>
      </c>
      <c r="M51" s="157">
        <v>5</v>
      </c>
      <c r="N51" s="146">
        <v>68.2</v>
      </c>
      <c r="O51" s="146">
        <v>68.2</v>
      </c>
      <c r="P51" s="146">
        <v>72</v>
      </c>
      <c r="Q51" s="146">
        <f t="shared" si="7"/>
        <v>0</v>
      </c>
      <c r="R51" s="146">
        <f t="shared" si="8"/>
        <v>3.799999999999997</v>
      </c>
      <c r="S51" s="147">
        <f t="shared" si="6"/>
        <v>3.799999999999997</v>
      </c>
      <c r="T51" s="158" t="s">
        <v>129</v>
      </c>
    </row>
    <row r="52" spans="1:20" ht="12.75" hidden="1">
      <c r="A52" s="133" t="s">
        <v>128</v>
      </c>
      <c r="B52" s="134" t="s">
        <v>85</v>
      </c>
      <c r="C52" s="151">
        <v>36405</v>
      </c>
      <c r="D52" s="152">
        <v>5</v>
      </c>
      <c r="E52" s="153" t="s">
        <v>137</v>
      </c>
      <c r="F52" s="153">
        <v>1240</v>
      </c>
      <c r="G52" s="152">
        <v>6.5</v>
      </c>
      <c r="H52" s="152">
        <v>18.8</v>
      </c>
      <c r="I52" s="154" t="s">
        <v>138</v>
      </c>
      <c r="J52" s="155">
        <v>0.5</v>
      </c>
      <c r="K52" s="155">
        <v>34</v>
      </c>
      <c r="L52" s="156">
        <v>3</v>
      </c>
      <c r="M52" s="157">
        <v>3</v>
      </c>
      <c r="N52" s="146">
        <v>68.99</v>
      </c>
      <c r="O52" s="146">
        <v>73.1</v>
      </c>
      <c r="P52" s="146">
        <v>79.4</v>
      </c>
      <c r="Q52" s="146">
        <f t="shared" si="7"/>
        <v>4.109999999999999</v>
      </c>
      <c r="R52" s="146">
        <f t="shared" si="8"/>
        <v>6.300000000000011</v>
      </c>
      <c r="S52" s="147">
        <f t="shared" si="6"/>
        <v>2.190000000000012</v>
      </c>
      <c r="T52" s="158" t="s">
        <v>129</v>
      </c>
    </row>
    <row r="53" spans="1:20" ht="12.75" hidden="1">
      <c r="A53" s="133" t="s">
        <v>128</v>
      </c>
      <c r="B53" s="134" t="s">
        <v>82</v>
      </c>
      <c r="C53" s="151">
        <v>36405</v>
      </c>
      <c r="D53" s="152">
        <v>0.7</v>
      </c>
      <c r="E53" s="153">
        <v>0.9</v>
      </c>
      <c r="F53" s="153">
        <v>676</v>
      </c>
      <c r="G53" s="152">
        <v>7.11</v>
      </c>
      <c r="H53" s="152">
        <v>12.5</v>
      </c>
      <c r="I53" s="154" t="s">
        <v>133</v>
      </c>
      <c r="J53" s="155">
        <v>1</v>
      </c>
      <c r="K53" s="155">
        <v>60</v>
      </c>
      <c r="L53" s="156">
        <v>60</v>
      </c>
      <c r="M53" s="157">
        <v>3</v>
      </c>
      <c r="N53" s="146">
        <v>116.92</v>
      </c>
      <c r="O53" s="146">
        <v>116.92</v>
      </c>
      <c r="P53" s="146">
        <v>146.1</v>
      </c>
      <c r="Q53" s="146">
        <f t="shared" si="7"/>
        <v>0</v>
      </c>
      <c r="R53" s="146">
        <f t="shared" si="8"/>
        <v>29.179999999999993</v>
      </c>
      <c r="S53" s="147">
        <f t="shared" si="6"/>
        <v>29.179999999999993</v>
      </c>
      <c r="T53" s="158" t="s">
        <v>129</v>
      </c>
    </row>
    <row r="54" spans="1:20" ht="12.75" hidden="1">
      <c r="A54" s="133" t="s">
        <v>128</v>
      </c>
      <c r="B54" s="134" t="s">
        <v>72</v>
      </c>
      <c r="C54" s="151">
        <v>36427</v>
      </c>
      <c r="D54" s="152">
        <v>7.5</v>
      </c>
      <c r="E54" s="153">
        <v>5.1</v>
      </c>
      <c r="F54" s="153">
        <v>1020</v>
      </c>
      <c r="G54" s="152">
        <v>6.76</v>
      </c>
      <c r="H54" s="152">
        <v>11.3</v>
      </c>
      <c r="I54" s="154" t="s">
        <v>136</v>
      </c>
      <c r="J54" s="155">
        <v>0.4</v>
      </c>
      <c r="K54" s="155">
        <v>78</v>
      </c>
      <c r="L54" s="156">
        <v>32.4</v>
      </c>
      <c r="M54" s="157">
        <v>3</v>
      </c>
      <c r="N54" s="146">
        <v>104.49</v>
      </c>
      <c r="O54" s="146">
        <v>104.8</v>
      </c>
      <c r="P54" s="146">
        <v>120</v>
      </c>
      <c r="Q54" s="146">
        <f t="shared" si="7"/>
        <v>0.3100000000000023</v>
      </c>
      <c r="R54" s="146">
        <f t="shared" si="8"/>
        <v>15.200000000000003</v>
      </c>
      <c r="S54" s="147">
        <f t="shared" si="6"/>
        <v>14.89</v>
      </c>
      <c r="T54" s="158" t="s">
        <v>129</v>
      </c>
    </row>
    <row r="55" spans="1:20" ht="12.75" hidden="1">
      <c r="A55" s="133" t="s">
        <v>128</v>
      </c>
      <c r="B55" s="134" t="s">
        <v>80</v>
      </c>
      <c r="C55" s="151">
        <v>36427</v>
      </c>
      <c r="D55" s="152">
        <v>3.3</v>
      </c>
      <c r="E55" s="153">
        <v>9</v>
      </c>
      <c r="F55" s="153">
        <v>1202</v>
      </c>
      <c r="G55" s="152">
        <v>6.55</v>
      </c>
      <c r="H55" s="152">
        <v>13.2</v>
      </c>
      <c r="I55" s="154" t="s">
        <v>136</v>
      </c>
      <c r="J55" s="155">
        <v>0.2</v>
      </c>
      <c r="K55" s="155">
        <v>40</v>
      </c>
      <c r="L55" s="156">
        <v>8.4</v>
      </c>
      <c r="M55" s="157">
        <v>3</v>
      </c>
      <c r="N55" s="146">
        <v>97</v>
      </c>
      <c r="O55" s="146">
        <v>97</v>
      </c>
      <c r="P55" s="146">
        <v>101.1</v>
      </c>
      <c r="Q55" s="146">
        <f t="shared" si="7"/>
        <v>0</v>
      </c>
      <c r="R55" s="146">
        <f t="shared" si="8"/>
        <v>4.099999999999994</v>
      </c>
      <c r="S55" s="147">
        <f t="shared" si="6"/>
        <v>4.099999999999994</v>
      </c>
      <c r="T55" s="158" t="s">
        <v>129</v>
      </c>
    </row>
    <row r="56" spans="1:20" ht="12.75" hidden="1">
      <c r="A56" s="133" t="s">
        <v>128</v>
      </c>
      <c r="B56" s="134" t="s">
        <v>84</v>
      </c>
      <c r="C56" s="151">
        <v>36427</v>
      </c>
      <c r="D56" s="152">
        <v>2.1</v>
      </c>
      <c r="E56" s="153">
        <v>138</v>
      </c>
      <c r="F56" s="153">
        <v>608</v>
      </c>
      <c r="G56" s="152">
        <v>7.56</v>
      </c>
      <c r="H56" s="152">
        <v>11.5</v>
      </c>
      <c r="I56" s="154" t="s">
        <v>136</v>
      </c>
      <c r="J56" s="155">
        <v>0.2</v>
      </c>
      <c r="K56" s="155">
        <v>20</v>
      </c>
      <c r="L56" s="156">
        <v>3</v>
      </c>
      <c r="M56" s="157">
        <v>5</v>
      </c>
      <c r="N56" s="146">
        <v>68.26</v>
      </c>
      <c r="O56" s="146">
        <v>69</v>
      </c>
      <c r="P56" s="146">
        <v>72</v>
      </c>
      <c r="Q56" s="146">
        <f t="shared" si="7"/>
        <v>0.7399999999999949</v>
      </c>
      <c r="R56" s="146">
        <f t="shared" si="8"/>
        <v>3</v>
      </c>
      <c r="S56" s="147">
        <f t="shared" si="6"/>
        <v>2.260000000000005</v>
      </c>
      <c r="T56" s="158" t="s">
        <v>129</v>
      </c>
    </row>
    <row r="57" spans="1:20" ht="12.75" hidden="1">
      <c r="A57" s="133" t="s">
        <v>128</v>
      </c>
      <c r="B57" s="134" t="s">
        <v>82</v>
      </c>
      <c r="C57" s="151">
        <v>36511</v>
      </c>
      <c r="D57" s="152" t="s">
        <v>130</v>
      </c>
      <c r="E57" s="153">
        <v>1.8</v>
      </c>
      <c r="F57" s="153">
        <v>352</v>
      </c>
      <c r="G57" s="152">
        <v>7.18</v>
      </c>
      <c r="H57" s="152">
        <v>10.8</v>
      </c>
      <c r="I57" s="154" t="s">
        <v>133</v>
      </c>
      <c r="J57" s="155">
        <v>1</v>
      </c>
      <c r="K57" s="155">
        <v>57</v>
      </c>
      <c r="L57" s="156">
        <v>57</v>
      </c>
      <c r="M57" s="157">
        <v>3</v>
      </c>
      <c r="N57" s="146">
        <v>117.46</v>
      </c>
      <c r="O57" s="146">
        <v>117.46</v>
      </c>
      <c r="P57" s="146">
        <v>146.1</v>
      </c>
      <c r="Q57" s="146">
        <f t="shared" si="7"/>
        <v>0</v>
      </c>
      <c r="R57" s="146">
        <f t="shared" si="8"/>
        <v>28.64</v>
      </c>
      <c r="S57" s="147">
        <f t="shared" si="6"/>
        <v>28.64</v>
      </c>
      <c r="T57" s="158" t="s">
        <v>129</v>
      </c>
    </row>
    <row r="58" spans="1:20" ht="12.75" hidden="1">
      <c r="A58" s="133" t="s">
        <v>128</v>
      </c>
      <c r="B58" s="134" t="s">
        <v>131</v>
      </c>
      <c r="C58" s="151">
        <v>36511</v>
      </c>
      <c r="D58" s="152">
        <v>6.3</v>
      </c>
      <c r="E58" s="153">
        <v>4.5</v>
      </c>
      <c r="F58" s="153">
        <v>288</v>
      </c>
      <c r="G58" s="152">
        <v>7.28</v>
      </c>
      <c r="H58" s="152">
        <v>7.8</v>
      </c>
      <c r="I58" s="154" t="s">
        <v>136</v>
      </c>
      <c r="J58" s="155">
        <v>0.2</v>
      </c>
      <c r="K58" s="155">
        <v>25</v>
      </c>
      <c r="L58" s="156">
        <v>5</v>
      </c>
      <c r="M58" s="157">
        <v>5</v>
      </c>
      <c r="N58" s="146">
        <v>114.91</v>
      </c>
      <c r="O58" s="146">
        <v>114.91</v>
      </c>
      <c r="P58" s="146">
        <v>120.6</v>
      </c>
      <c r="Q58" s="146">
        <f t="shared" si="7"/>
        <v>0</v>
      </c>
      <c r="R58" s="146">
        <f t="shared" si="8"/>
        <v>5.689999999999998</v>
      </c>
      <c r="S58" s="147">
        <f t="shared" si="6"/>
        <v>5.689999999999998</v>
      </c>
      <c r="T58" s="158" t="s">
        <v>129</v>
      </c>
    </row>
    <row r="59" spans="1:20" ht="12.75" hidden="1">
      <c r="A59" s="133" t="s">
        <v>128</v>
      </c>
      <c r="B59" s="134" t="s">
        <v>72</v>
      </c>
      <c r="C59" s="151">
        <v>36511</v>
      </c>
      <c r="D59" s="152">
        <v>2.6</v>
      </c>
      <c r="E59" s="153">
        <v>2.4</v>
      </c>
      <c r="F59" s="153">
        <v>389</v>
      </c>
      <c r="G59" s="152">
        <v>6.83</v>
      </c>
      <c r="H59" s="152">
        <v>10</v>
      </c>
      <c r="I59" s="154" t="s">
        <v>136</v>
      </c>
      <c r="J59" s="155">
        <v>0.4</v>
      </c>
      <c r="K59" s="155">
        <v>65</v>
      </c>
      <c r="L59" s="156">
        <v>30</v>
      </c>
      <c r="M59" s="157">
        <v>3</v>
      </c>
      <c r="N59" s="146">
        <v>105.08</v>
      </c>
      <c r="O59" s="146">
        <v>105.08</v>
      </c>
      <c r="P59" s="146">
        <v>120</v>
      </c>
      <c r="Q59" s="146">
        <f t="shared" si="7"/>
        <v>0</v>
      </c>
      <c r="R59" s="146">
        <f t="shared" si="8"/>
        <v>14.920000000000002</v>
      </c>
      <c r="S59" s="147">
        <f t="shared" si="6"/>
        <v>14.920000000000002</v>
      </c>
      <c r="T59" s="158" t="s">
        <v>129</v>
      </c>
    </row>
    <row r="60" spans="1:20" ht="12.75" hidden="1">
      <c r="A60" s="133" t="s">
        <v>128</v>
      </c>
      <c r="B60" s="134" t="s">
        <v>85</v>
      </c>
      <c r="C60" s="151">
        <v>36511</v>
      </c>
      <c r="D60" s="152">
        <v>2</v>
      </c>
      <c r="E60" s="153" t="s">
        <v>137</v>
      </c>
      <c r="F60" s="153">
        <v>349</v>
      </c>
      <c r="G60" s="152">
        <v>6.9</v>
      </c>
      <c r="H60" s="152">
        <v>9</v>
      </c>
      <c r="I60" s="154" t="s">
        <v>135</v>
      </c>
      <c r="J60" s="155">
        <v>0.3</v>
      </c>
      <c r="K60" s="155">
        <v>9</v>
      </c>
      <c r="L60" s="156">
        <v>3</v>
      </c>
      <c r="M60" s="157">
        <v>3</v>
      </c>
      <c r="N60" s="146">
        <v>69.6</v>
      </c>
      <c r="O60" s="146">
        <v>74.51</v>
      </c>
      <c r="P60" s="146">
        <v>79.4</v>
      </c>
      <c r="Q60" s="146">
        <f t="shared" si="7"/>
        <v>4.910000000000011</v>
      </c>
      <c r="R60" s="146">
        <f t="shared" si="8"/>
        <v>4.890000000000001</v>
      </c>
      <c r="S60" s="147">
        <f t="shared" si="6"/>
        <v>-0.020000000000010232</v>
      </c>
      <c r="T60" s="158" t="s">
        <v>129</v>
      </c>
    </row>
    <row r="61" spans="1:20" ht="12.75" hidden="1">
      <c r="A61" s="133" t="s">
        <v>128</v>
      </c>
      <c r="B61" s="134" t="s">
        <v>84</v>
      </c>
      <c r="C61" s="151">
        <v>36511</v>
      </c>
      <c r="D61" s="152">
        <v>3.4</v>
      </c>
      <c r="E61" s="153">
        <v>5</v>
      </c>
      <c r="F61" s="153">
        <v>297</v>
      </c>
      <c r="G61" s="152">
        <v>7.53</v>
      </c>
      <c r="H61" s="152">
        <v>6.6</v>
      </c>
      <c r="I61" s="154" t="s">
        <v>136</v>
      </c>
      <c r="J61" s="155">
        <v>0.2</v>
      </c>
      <c r="K61" s="155">
        <v>16</v>
      </c>
      <c r="L61" s="156">
        <v>3</v>
      </c>
      <c r="M61" s="157">
        <v>5</v>
      </c>
      <c r="N61" s="146">
        <v>68.35</v>
      </c>
      <c r="O61" s="146">
        <v>68.35</v>
      </c>
      <c r="P61" s="146">
        <v>72</v>
      </c>
      <c r="Q61" s="146">
        <f t="shared" si="7"/>
        <v>0</v>
      </c>
      <c r="R61" s="146">
        <f t="shared" si="8"/>
        <v>3.6500000000000057</v>
      </c>
      <c r="S61" s="147">
        <f aca="true" t="shared" si="9" ref="S61:S92">R61-Q61</f>
        <v>3.6500000000000057</v>
      </c>
      <c r="T61" s="158" t="s">
        <v>129</v>
      </c>
    </row>
    <row r="62" spans="1:20" ht="12.75" hidden="1">
      <c r="A62" s="133" t="s">
        <v>128</v>
      </c>
      <c r="B62" s="134" t="s">
        <v>80</v>
      </c>
      <c r="C62" s="151">
        <v>36511</v>
      </c>
      <c r="D62" s="152">
        <v>3.7</v>
      </c>
      <c r="E62" s="153">
        <v>10.7</v>
      </c>
      <c r="F62" s="153">
        <v>630</v>
      </c>
      <c r="G62" s="152">
        <v>6.66</v>
      </c>
      <c r="H62" s="152">
        <v>9.3</v>
      </c>
      <c r="I62" s="154" t="s">
        <v>136</v>
      </c>
      <c r="J62" s="155">
        <v>0.2</v>
      </c>
      <c r="K62" s="155">
        <v>36</v>
      </c>
      <c r="L62" s="156">
        <v>7.2</v>
      </c>
      <c r="M62" s="157">
        <v>3</v>
      </c>
      <c r="N62" s="146">
        <v>97.49</v>
      </c>
      <c r="O62" s="146">
        <v>97.52</v>
      </c>
      <c r="P62" s="146">
        <v>101.1</v>
      </c>
      <c r="Q62" s="146">
        <f t="shared" si="7"/>
        <v>0.030000000000001137</v>
      </c>
      <c r="R62" s="146">
        <f t="shared" si="8"/>
        <v>3.5799999999999983</v>
      </c>
      <c r="S62" s="147">
        <f t="shared" si="9"/>
        <v>3.549999999999997</v>
      </c>
      <c r="T62" s="158" t="s">
        <v>129</v>
      </c>
    </row>
    <row r="63" spans="1:20" ht="12.75">
      <c r="A63" s="133" t="s">
        <v>128</v>
      </c>
      <c r="B63" s="134" t="s">
        <v>84</v>
      </c>
      <c r="C63" s="151">
        <v>36626</v>
      </c>
      <c r="D63" s="152">
        <v>4.6</v>
      </c>
      <c r="E63" s="153">
        <v>10.9</v>
      </c>
      <c r="F63" s="153">
        <v>684</v>
      </c>
      <c r="G63" s="152">
        <v>7.07</v>
      </c>
      <c r="H63" s="152">
        <v>8.5</v>
      </c>
      <c r="I63" s="154" t="s">
        <v>136</v>
      </c>
      <c r="J63" s="155">
        <v>0.2</v>
      </c>
      <c r="K63" s="155">
        <v>9</v>
      </c>
      <c r="L63" s="156">
        <v>1.8</v>
      </c>
      <c r="M63" s="157">
        <v>3</v>
      </c>
      <c r="N63" s="146">
        <v>68.82</v>
      </c>
      <c r="O63" s="146">
        <v>68.82</v>
      </c>
      <c r="P63" s="146">
        <v>72</v>
      </c>
      <c r="Q63" s="146">
        <f t="shared" si="7"/>
        <v>0</v>
      </c>
      <c r="R63" s="146">
        <f t="shared" si="8"/>
        <v>3.180000000000007</v>
      </c>
      <c r="S63" s="147">
        <f t="shared" si="9"/>
        <v>3.180000000000007</v>
      </c>
      <c r="T63" s="158" t="s">
        <v>129</v>
      </c>
    </row>
    <row r="64" spans="1:20" ht="12.75">
      <c r="A64" s="133" t="s">
        <v>128</v>
      </c>
      <c r="B64" s="134" t="s">
        <v>80</v>
      </c>
      <c r="C64" s="151">
        <v>36626</v>
      </c>
      <c r="D64" s="152">
        <v>7.8</v>
      </c>
      <c r="E64" s="153">
        <v>13.3</v>
      </c>
      <c r="F64" s="153">
        <v>1250</v>
      </c>
      <c r="G64" s="152">
        <v>6.39</v>
      </c>
      <c r="H64" s="152">
        <v>9.9</v>
      </c>
      <c r="I64" s="154" t="s">
        <v>136</v>
      </c>
      <c r="J64" s="155">
        <v>0.2</v>
      </c>
      <c r="K64" s="155">
        <v>30</v>
      </c>
      <c r="L64" s="156">
        <v>6</v>
      </c>
      <c r="M64" s="157">
        <v>3</v>
      </c>
      <c r="N64" s="146">
        <v>98.05</v>
      </c>
      <c r="O64" s="146">
        <v>98.1</v>
      </c>
      <c r="P64" s="146">
        <v>101.1</v>
      </c>
      <c r="Q64" s="146">
        <f t="shared" si="7"/>
        <v>0.04999999999999716</v>
      </c>
      <c r="R64" s="146">
        <f t="shared" si="8"/>
        <v>3</v>
      </c>
      <c r="S64" s="147">
        <f t="shared" si="9"/>
        <v>2.950000000000003</v>
      </c>
      <c r="T64" s="158" t="s">
        <v>129</v>
      </c>
    </row>
    <row r="65" spans="1:20" ht="12.75">
      <c r="A65" s="133" t="s">
        <v>128</v>
      </c>
      <c r="B65" s="134" t="s">
        <v>72</v>
      </c>
      <c r="C65" s="151">
        <v>36626</v>
      </c>
      <c r="D65" s="152">
        <v>6</v>
      </c>
      <c r="E65" s="153">
        <v>1.6</v>
      </c>
      <c r="F65" s="153">
        <v>1087</v>
      </c>
      <c r="G65" s="152">
        <v>6.61</v>
      </c>
      <c r="H65" s="152">
        <v>10</v>
      </c>
      <c r="I65" s="154" t="s">
        <v>136</v>
      </c>
      <c r="J65" s="155">
        <v>0.2</v>
      </c>
      <c r="K65" s="155">
        <v>74</v>
      </c>
      <c r="L65" s="156">
        <v>12.8</v>
      </c>
      <c r="M65" s="157">
        <v>4</v>
      </c>
      <c r="N65" s="146">
        <v>105.21</v>
      </c>
      <c r="O65" s="146">
        <v>105.21</v>
      </c>
      <c r="P65" s="146">
        <v>110.1</v>
      </c>
      <c r="Q65" s="146">
        <f t="shared" si="7"/>
        <v>0</v>
      </c>
      <c r="R65" s="146">
        <f t="shared" si="8"/>
        <v>4.890000000000001</v>
      </c>
      <c r="S65" s="147">
        <f t="shared" si="9"/>
        <v>4.890000000000001</v>
      </c>
      <c r="T65" s="158" t="s">
        <v>129</v>
      </c>
    </row>
    <row r="66" spans="1:20" ht="12.75">
      <c r="A66" s="133" t="s">
        <v>128</v>
      </c>
      <c r="B66" s="134" t="s">
        <v>82</v>
      </c>
      <c r="C66" s="151">
        <v>36627</v>
      </c>
      <c r="D66" s="152">
        <v>1.9</v>
      </c>
      <c r="E66" s="153">
        <v>0.7</v>
      </c>
      <c r="F66" s="153">
        <v>765</v>
      </c>
      <c r="G66" s="152">
        <v>7.04</v>
      </c>
      <c r="H66" s="152">
        <v>9.7</v>
      </c>
      <c r="I66" s="154" t="s">
        <v>207</v>
      </c>
      <c r="J66" s="155">
        <v>0.5</v>
      </c>
      <c r="K66" s="155">
        <v>26</v>
      </c>
      <c r="L66" s="156">
        <v>5.6</v>
      </c>
      <c r="M66" s="157">
        <v>4</v>
      </c>
      <c r="N66" s="146">
        <v>117.81</v>
      </c>
      <c r="O66" s="146">
        <v>117.81</v>
      </c>
      <c r="P66" s="146">
        <v>139.1</v>
      </c>
      <c r="Q66" s="146">
        <f t="shared" si="7"/>
        <v>0</v>
      </c>
      <c r="R66" s="146">
        <f t="shared" si="8"/>
        <v>21.289999999999992</v>
      </c>
      <c r="S66" s="147">
        <f t="shared" si="9"/>
        <v>21.289999999999992</v>
      </c>
      <c r="T66" s="158" t="s">
        <v>129</v>
      </c>
    </row>
    <row r="67" spans="1:20" ht="12.75">
      <c r="A67" s="133" t="s">
        <v>128</v>
      </c>
      <c r="B67" s="134" t="s">
        <v>85</v>
      </c>
      <c r="C67" s="151">
        <v>36627</v>
      </c>
      <c r="D67" s="152">
        <v>6.7</v>
      </c>
      <c r="E67" s="153">
        <v>48.7</v>
      </c>
      <c r="F67" s="153">
        <v>1398</v>
      </c>
      <c r="G67" s="152">
        <v>6.66</v>
      </c>
      <c r="H67" s="152">
        <v>10</v>
      </c>
      <c r="I67" s="154" t="s">
        <v>135</v>
      </c>
      <c r="J67" s="155">
        <v>0.25</v>
      </c>
      <c r="K67" s="155">
        <v>16</v>
      </c>
      <c r="L67" s="156">
        <v>4</v>
      </c>
      <c r="M67" s="157">
        <v>4</v>
      </c>
      <c r="N67" s="146">
        <v>69.95</v>
      </c>
      <c r="O67" s="146">
        <v>75</v>
      </c>
      <c r="P67" s="146">
        <v>79.4</v>
      </c>
      <c r="Q67" s="146">
        <f t="shared" si="7"/>
        <v>5.049999999999997</v>
      </c>
      <c r="R67" s="146">
        <f t="shared" si="8"/>
        <v>4.400000000000006</v>
      </c>
      <c r="S67" s="147">
        <f t="shared" si="9"/>
        <v>-0.6499999999999915</v>
      </c>
      <c r="T67" s="158" t="s">
        <v>129</v>
      </c>
    </row>
    <row r="68" spans="1:20" ht="12.75">
      <c r="A68" s="133" t="s">
        <v>128</v>
      </c>
      <c r="B68" s="134" t="s">
        <v>82</v>
      </c>
      <c r="C68" s="151">
        <v>36753</v>
      </c>
      <c r="D68" s="152">
        <v>0.2</v>
      </c>
      <c r="E68" s="153">
        <v>0.7</v>
      </c>
      <c r="F68" s="153">
        <v>690</v>
      </c>
      <c r="G68" s="152">
        <v>7.13</v>
      </c>
      <c r="H68" s="152">
        <v>10.8</v>
      </c>
      <c r="I68" s="154" t="s">
        <v>207</v>
      </c>
      <c r="J68" s="155">
        <v>0.5</v>
      </c>
      <c r="K68" s="157">
        <v>129</v>
      </c>
      <c r="L68" s="156">
        <v>64.5</v>
      </c>
      <c r="M68" s="157">
        <v>3</v>
      </c>
      <c r="N68" s="146">
        <v>118.4</v>
      </c>
      <c r="O68" s="146">
        <v>118.4</v>
      </c>
      <c r="P68" s="146">
        <v>139.1</v>
      </c>
      <c r="Q68" s="146">
        <f t="shared" si="7"/>
        <v>0</v>
      </c>
      <c r="R68" s="146">
        <f t="shared" si="8"/>
        <v>20.69999999999999</v>
      </c>
      <c r="S68" s="147">
        <f t="shared" si="9"/>
        <v>20.69999999999999</v>
      </c>
      <c r="T68" s="158" t="s">
        <v>129</v>
      </c>
    </row>
    <row r="69" spans="1:20" ht="12.75">
      <c r="A69" s="133" t="s">
        <v>128</v>
      </c>
      <c r="B69" s="134" t="s">
        <v>131</v>
      </c>
      <c r="C69" s="151">
        <v>36753</v>
      </c>
      <c r="D69" s="152">
        <v>0.9</v>
      </c>
      <c r="E69" s="153">
        <v>28.7</v>
      </c>
      <c r="F69" s="153">
        <v>686</v>
      </c>
      <c r="G69" s="152">
        <v>6.82</v>
      </c>
      <c r="H69" s="152">
        <v>11.3</v>
      </c>
      <c r="I69" s="154" t="s">
        <v>136</v>
      </c>
      <c r="J69" s="155">
        <v>0.2</v>
      </c>
      <c r="K69" s="157">
        <v>45</v>
      </c>
      <c r="L69" s="156">
        <v>2.4</v>
      </c>
      <c r="M69" s="157">
        <v>4</v>
      </c>
      <c r="N69" s="146">
        <v>117.65</v>
      </c>
      <c r="O69" s="163">
        <v>117.65</v>
      </c>
      <c r="P69" s="146">
        <v>120.5</v>
      </c>
      <c r="Q69" s="146">
        <f t="shared" si="7"/>
        <v>0</v>
      </c>
      <c r="R69" s="146">
        <f t="shared" si="8"/>
        <v>2.8499999999999943</v>
      </c>
      <c r="S69" s="147">
        <f t="shared" si="9"/>
        <v>2.8499999999999943</v>
      </c>
      <c r="T69" s="158" t="s">
        <v>129</v>
      </c>
    </row>
    <row r="70" spans="1:20" ht="12.75">
      <c r="A70" s="133" t="s">
        <v>128</v>
      </c>
      <c r="B70" s="134" t="s">
        <v>72</v>
      </c>
      <c r="C70" s="151">
        <v>36753</v>
      </c>
      <c r="D70" s="152">
        <v>3.5</v>
      </c>
      <c r="E70" s="153">
        <v>1.2</v>
      </c>
      <c r="F70" s="153">
        <v>770</v>
      </c>
      <c r="G70" s="152">
        <v>6.71</v>
      </c>
      <c r="H70" s="152">
        <v>12.8</v>
      </c>
      <c r="I70" s="154" t="s">
        <v>136</v>
      </c>
      <c r="J70" s="155">
        <v>0.2</v>
      </c>
      <c r="K70" s="157">
        <v>42</v>
      </c>
      <c r="L70" s="156">
        <v>8.4</v>
      </c>
      <c r="M70" s="157">
        <v>3</v>
      </c>
      <c r="N70" s="146">
        <v>105.99</v>
      </c>
      <c r="O70" s="163">
        <v>106.01</v>
      </c>
      <c r="P70" s="146">
        <v>110.1</v>
      </c>
      <c r="Q70" s="146">
        <f t="shared" si="7"/>
        <v>0.020000000000010232</v>
      </c>
      <c r="R70" s="146">
        <f t="shared" si="8"/>
        <v>4.089999999999989</v>
      </c>
      <c r="S70" s="147">
        <f t="shared" si="9"/>
        <v>4.069999999999979</v>
      </c>
      <c r="T70" s="158" t="s">
        <v>129</v>
      </c>
    </row>
    <row r="71" spans="1:20" ht="12.75">
      <c r="A71" s="133" t="s">
        <v>128</v>
      </c>
      <c r="B71" s="134" t="s">
        <v>84</v>
      </c>
      <c r="C71" s="151">
        <v>36753</v>
      </c>
      <c r="D71" s="152">
        <v>1.6</v>
      </c>
      <c r="E71" s="153">
        <v>16.6</v>
      </c>
      <c r="F71" s="153">
        <v>499</v>
      </c>
      <c r="G71" s="152">
        <v>7.02</v>
      </c>
      <c r="H71" s="152">
        <v>10.2</v>
      </c>
      <c r="I71" s="154" t="s">
        <v>136</v>
      </c>
      <c r="J71" s="155">
        <v>0.2</v>
      </c>
      <c r="K71" s="157">
        <v>15</v>
      </c>
      <c r="L71" s="156">
        <v>3</v>
      </c>
      <c r="M71" s="157">
        <v>5</v>
      </c>
      <c r="N71" s="146">
        <v>69</v>
      </c>
      <c r="O71" s="163">
        <v>69</v>
      </c>
      <c r="P71" s="146">
        <v>72</v>
      </c>
      <c r="Q71" s="146">
        <f t="shared" si="7"/>
        <v>0</v>
      </c>
      <c r="R71" s="146">
        <f t="shared" si="8"/>
        <v>3</v>
      </c>
      <c r="S71" s="147">
        <f t="shared" si="9"/>
        <v>3</v>
      </c>
      <c r="T71" s="158" t="s">
        <v>129</v>
      </c>
    </row>
    <row r="72" spans="1:20" ht="12.75">
      <c r="A72" s="133" t="s">
        <v>128</v>
      </c>
      <c r="B72" s="134" t="s">
        <v>80</v>
      </c>
      <c r="C72" s="151">
        <v>36753</v>
      </c>
      <c r="D72" s="152">
        <v>3.1</v>
      </c>
      <c r="E72" s="153">
        <v>15</v>
      </c>
      <c r="F72" s="153">
        <v>780</v>
      </c>
      <c r="G72" s="152">
        <v>6.38</v>
      </c>
      <c r="H72" s="152">
        <v>12.1</v>
      </c>
      <c r="I72" s="154" t="s">
        <v>136</v>
      </c>
      <c r="J72" s="155">
        <v>0.2</v>
      </c>
      <c r="K72" s="157">
        <v>24</v>
      </c>
      <c r="L72" s="156">
        <v>4.8</v>
      </c>
      <c r="M72" s="157">
        <v>3</v>
      </c>
      <c r="N72" s="146">
        <v>98.68</v>
      </c>
      <c r="O72" s="163">
        <v>98.68</v>
      </c>
      <c r="P72" s="146">
        <v>101.1</v>
      </c>
      <c r="Q72" s="146">
        <f t="shared" si="7"/>
        <v>0</v>
      </c>
      <c r="R72" s="146">
        <f t="shared" si="8"/>
        <v>2.4199999999999875</v>
      </c>
      <c r="S72" s="147">
        <f t="shared" si="9"/>
        <v>2.4199999999999875</v>
      </c>
      <c r="T72" s="158" t="s">
        <v>129</v>
      </c>
    </row>
    <row r="73" spans="1:20" ht="12.75">
      <c r="A73" s="133" t="s">
        <v>128</v>
      </c>
      <c r="B73" s="134" t="s">
        <v>85</v>
      </c>
      <c r="C73" s="151">
        <v>36753</v>
      </c>
      <c r="D73" s="152">
        <v>5.6</v>
      </c>
      <c r="E73" s="153" t="s">
        <v>228</v>
      </c>
      <c r="F73" s="153">
        <v>739</v>
      </c>
      <c r="G73" s="152">
        <v>6.38</v>
      </c>
      <c r="H73" s="152">
        <v>18.7</v>
      </c>
      <c r="I73" s="154" t="s">
        <v>229</v>
      </c>
      <c r="J73" s="155">
        <v>0.3</v>
      </c>
      <c r="K73" s="157">
        <v>9</v>
      </c>
      <c r="L73" s="156">
        <v>2.7</v>
      </c>
      <c r="M73" s="157">
        <v>3</v>
      </c>
      <c r="N73" s="146">
        <v>71.5</v>
      </c>
      <c r="O73" s="163">
        <v>76.5</v>
      </c>
      <c r="P73" s="146">
        <v>79.4</v>
      </c>
      <c r="Q73" s="146">
        <f t="shared" si="7"/>
        <v>5</v>
      </c>
      <c r="R73" s="146">
        <f t="shared" si="8"/>
        <v>2.9000000000000057</v>
      </c>
      <c r="S73" s="147">
        <f t="shared" si="9"/>
        <v>-2.0999999999999943</v>
      </c>
      <c r="T73" s="158" t="s">
        <v>129</v>
      </c>
    </row>
    <row r="74" spans="1:22" ht="12.75">
      <c r="A74" s="175" t="s">
        <v>128</v>
      </c>
      <c r="B74" s="150" t="s">
        <v>82</v>
      </c>
      <c r="C74" s="176">
        <v>36847</v>
      </c>
      <c r="D74" s="155">
        <v>1</v>
      </c>
      <c r="E74" s="156">
        <v>0.7</v>
      </c>
      <c r="F74" s="156">
        <v>638</v>
      </c>
      <c r="G74" s="155">
        <v>7.07</v>
      </c>
      <c r="H74" s="155">
        <v>11.1</v>
      </c>
      <c r="I74" s="154" t="s">
        <v>133</v>
      </c>
      <c r="J74" s="155">
        <v>1</v>
      </c>
      <c r="K74" s="177">
        <v>63</v>
      </c>
      <c r="L74" s="156">
        <v>63</v>
      </c>
      <c r="M74" s="157">
        <v>3</v>
      </c>
      <c r="N74" s="146">
        <v>118.71</v>
      </c>
      <c r="O74" s="146">
        <v>118.71</v>
      </c>
      <c r="P74" s="146">
        <v>139.1</v>
      </c>
      <c r="Q74" s="146">
        <f t="shared" si="7"/>
        <v>0</v>
      </c>
      <c r="R74" s="146">
        <f t="shared" si="8"/>
        <v>20.39</v>
      </c>
      <c r="S74" s="147">
        <f t="shared" si="9"/>
        <v>20.39</v>
      </c>
      <c r="T74" s="160">
        <v>66</v>
      </c>
      <c r="V74" s="178">
        <v>200036634</v>
      </c>
    </row>
    <row r="75" spans="1:22" ht="12.75">
      <c r="A75" s="175" t="s">
        <v>128</v>
      </c>
      <c r="B75" s="150" t="s">
        <v>131</v>
      </c>
      <c r="C75" s="176">
        <v>36847</v>
      </c>
      <c r="D75" s="155">
        <v>1.7</v>
      </c>
      <c r="E75" s="156">
        <v>1</v>
      </c>
      <c r="F75" s="156">
        <v>793</v>
      </c>
      <c r="G75" s="155">
        <v>6.86</v>
      </c>
      <c r="H75" s="155">
        <v>11.4</v>
      </c>
      <c r="I75" s="154" t="s">
        <v>133</v>
      </c>
      <c r="J75" s="155">
        <v>0.4</v>
      </c>
      <c r="K75" s="177">
        <v>9</v>
      </c>
      <c r="L75" s="156">
        <v>3.6</v>
      </c>
      <c r="M75" s="157">
        <v>3</v>
      </c>
      <c r="N75" s="146">
        <v>117.98</v>
      </c>
      <c r="O75" s="146">
        <v>117.98</v>
      </c>
      <c r="P75" s="146">
        <v>120.5</v>
      </c>
      <c r="Q75" s="146">
        <f t="shared" si="7"/>
        <v>0</v>
      </c>
      <c r="R75" s="146">
        <f t="shared" si="8"/>
        <v>2.519999999999996</v>
      </c>
      <c r="S75" s="147">
        <f t="shared" si="9"/>
        <v>2.519999999999996</v>
      </c>
      <c r="T75" s="160">
        <v>50</v>
      </c>
      <c r="V75" s="178">
        <v>200036635</v>
      </c>
    </row>
    <row r="76" spans="1:22" ht="12.75">
      <c r="A76" s="175" t="s">
        <v>128</v>
      </c>
      <c r="B76" s="150" t="s">
        <v>80</v>
      </c>
      <c r="C76" s="176">
        <v>36847</v>
      </c>
      <c r="D76" s="155">
        <v>1.5</v>
      </c>
      <c r="E76" s="156">
        <v>20.1</v>
      </c>
      <c r="F76" s="156">
        <v>1037</v>
      </c>
      <c r="G76" s="155">
        <v>6.26</v>
      </c>
      <c r="H76" s="155">
        <v>10.5</v>
      </c>
      <c r="I76" s="154" t="s">
        <v>136</v>
      </c>
      <c r="J76" s="155">
        <v>0.2</v>
      </c>
      <c r="K76" s="177">
        <v>28</v>
      </c>
      <c r="L76" s="156">
        <v>4.8</v>
      </c>
      <c r="M76" s="157">
        <v>3</v>
      </c>
      <c r="N76" s="146">
        <v>98.73</v>
      </c>
      <c r="O76" s="146">
        <v>98.73</v>
      </c>
      <c r="P76" s="146">
        <v>101.1</v>
      </c>
      <c r="Q76" s="146">
        <f t="shared" si="7"/>
        <v>0</v>
      </c>
      <c r="R76" s="146">
        <f t="shared" si="8"/>
        <v>2.3699999999999903</v>
      </c>
      <c r="S76" s="147">
        <f t="shared" si="9"/>
        <v>2.3699999999999903</v>
      </c>
      <c r="T76" s="160">
        <v>-96.1</v>
      </c>
      <c r="V76" s="178">
        <v>200036636</v>
      </c>
    </row>
    <row r="77" spans="1:22" ht="12.75">
      <c r="A77" s="175" t="s">
        <v>128</v>
      </c>
      <c r="B77" s="150" t="s">
        <v>72</v>
      </c>
      <c r="C77" s="176">
        <v>36847</v>
      </c>
      <c r="D77" s="155">
        <v>3.4</v>
      </c>
      <c r="E77" s="156">
        <v>1.1</v>
      </c>
      <c r="F77" s="156">
        <v>877</v>
      </c>
      <c r="G77" s="155">
        <v>6.78</v>
      </c>
      <c r="H77" s="155">
        <v>10</v>
      </c>
      <c r="I77" s="154" t="s">
        <v>136</v>
      </c>
      <c r="J77" s="155">
        <v>0.2</v>
      </c>
      <c r="K77" s="177">
        <v>39</v>
      </c>
      <c r="L77" s="156">
        <v>7.8</v>
      </c>
      <c r="M77" s="157">
        <v>3</v>
      </c>
      <c r="N77" s="146">
        <v>106.3</v>
      </c>
      <c r="O77" s="146">
        <v>106.4</v>
      </c>
      <c r="P77" s="146">
        <v>110.1</v>
      </c>
      <c r="Q77" s="146">
        <f t="shared" si="7"/>
        <v>0.10000000000000853</v>
      </c>
      <c r="R77" s="146">
        <f t="shared" si="8"/>
        <v>3.6999999999999886</v>
      </c>
      <c r="S77" s="147">
        <f t="shared" si="9"/>
        <v>3.59999999999998</v>
      </c>
      <c r="T77" s="160">
        <v>49.2</v>
      </c>
      <c r="V77" s="178">
        <v>200036637</v>
      </c>
    </row>
    <row r="78" spans="1:22" ht="12.75">
      <c r="A78" s="175" t="s">
        <v>128</v>
      </c>
      <c r="B78" s="150" t="s">
        <v>84</v>
      </c>
      <c r="C78" s="176">
        <v>36847</v>
      </c>
      <c r="D78" s="155">
        <v>1.9</v>
      </c>
      <c r="E78" s="156">
        <v>20.1</v>
      </c>
      <c r="F78" s="156">
        <v>617</v>
      </c>
      <c r="G78" s="155">
        <v>6.74</v>
      </c>
      <c r="H78" s="155">
        <v>7.8</v>
      </c>
      <c r="I78" s="154" t="s">
        <v>136</v>
      </c>
      <c r="J78" s="155">
        <v>0.2</v>
      </c>
      <c r="K78" s="177">
        <v>9</v>
      </c>
      <c r="L78" s="156">
        <v>1.8</v>
      </c>
      <c r="M78" s="157">
        <v>3</v>
      </c>
      <c r="N78" s="146">
        <v>69</v>
      </c>
      <c r="O78" s="146" t="s">
        <v>129</v>
      </c>
      <c r="P78" s="146">
        <v>72</v>
      </c>
      <c r="Q78" s="146"/>
      <c r="R78" s="146"/>
      <c r="S78" s="147">
        <f t="shared" si="9"/>
        <v>0</v>
      </c>
      <c r="T78" s="160">
        <v>-51.1</v>
      </c>
      <c r="V78" s="178">
        <v>200036638</v>
      </c>
    </row>
    <row r="79" spans="1:22" ht="13.5" thickBot="1">
      <c r="A79" s="179" t="s">
        <v>128</v>
      </c>
      <c r="B79" s="180" t="s">
        <v>85</v>
      </c>
      <c r="C79" s="181">
        <v>36847</v>
      </c>
      <c r="D79" s="182">
        <v>2.6</v>
      </c>
      <c r="E79" s="183" t="s">
        <v>137</v>
      </c>
      <c r="F79" s="183">
        <v>970</v>
      </c>
      <c r="G79" s="182">
        <v>6.83</v>
      </c>
      <c r="H79" s="182">
        <v>8.6</v>
      </c>
      <c r="I79" s="184" t="s">
        <v>135</v>
      </c>
      <c r="J79" s="182">
        <v>0.3</v>
      </c>
      <c r="K79" s="185">
        <v>12</v>
      </c>
      <c r="L79" s="183">
        <v>3.6</v>
      </c>
      <c r="M79" s="186">
        <v>4</v>
      </c>
      <c r="N79" s="187">
        <v>70.89</v>
      </c>
      <c r="O79" s="187">
        <v>72.87</v>
      </c>
      <c r="P79" s="187">
        <v>79.4</v>
      </c>
      <c r="Q79" s="187">
        <f>O79-N79</f>
        <v>1.980000000000004</v>
      </c>
      <c r="R79" s="187">
        <f>P79-O79</f>
        <v>6.530000000000001</v>
      </c>
      <c r="S79" s="188">
        <f t="shared" si="9"/>
        <v>4.549999999999997</v>
      </c>
      <c r="T79" s="189">
        <v>67.4</v>
      </c>
      <c r="V79" s="178">
        <v>200036639</v>
      </c>
    </row>
    <row r="80" spans="1:20" ht="12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</row>
  </sheetData>
  <printOptions gridLines="1"/>
  <pageMargins left="0.75" right="0.75" top="1.63" bottom="1.3" header="0.98" footer="0.53"/>
  <pageSetup fitToHeight="1" fitToWidth="1" horizontalDpi="600" verticalDpi="600" orientation="landscape" pageOrder="overThenDown" scale="74" r:id="rId1"/>
  <headerFooter alignWithMargins="0">
    <oddHeader>&amp;C&amp;"Arial,Regular"Table 3:  Stabilization data for ground water sampling at French Lake SLF, SW-59</oddHeader>
    <oddFooter>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iverhag</dc:creator>
  <cp:keywords/>
  <dc:description/>
  <cp:lastModifiedBy>iverhag</cp:lastModifiedBy>
  <cp:lastPrinted>2001-04-18T21:11:29Z</cp:lastPrinted>
  <dcterms:created xsi:type="dcterms:W3CDTF">1999-10-11T19:34:34Z</dcterms:created>
  <cp:category/>
  <cp:version/>
  <cp:contentType/>
  <cp:contentStatus/>
</cp:coreProperties>
</file>